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20 Г " sheetId="6" r:id="rId1"/>
    <sheet name="Лист1" sheetId="1" r:id="rId2"/>
    <sheet name="2020 Г 2 ПОЛУГОДИЕ" sheetId="4" r:id="rId3"/>
    <sheet name="2021 Г ЯНВАРЬ-ФЕВРАЛЬ" sheetId="5" r:id="rId4"/>
    <sheet name="Лист2" sheetId="2" r:id="rId5"/>
    <sheet name="Лист3" sheetId="3" r:id="rId6"/>
  </sheets>
  <definedNames>
    <definedName name="_xlnm._FilterDatabase" localSheetId="0" hidden="1">'2020 Г '!$B$4:$D$19</definedName>
  </definedNames>
  <calcPr calcId="145621"/>
</workbook>
</file>

<file path=xl/calcChain.xml><?xml version="1.0" encoding="utf-8"?>
<calcChain xmlns="http://schemas.openxmlformats.org/spreadsheetml/2006/main">
  <c r="M13" i="6" l="1"/>
  <c r="M14" i="6"/>
  <c r="N15" i="6"/>
  <c r="M18" i="6"/>
  <c r="O15" i="6"/>
  <c r="M15" i="6"/>
  <c r="O14" i="6"/>
  <c r="I11" i="6"/>
  <c r="M11" i="6"/>
  <c r="O11" i="6"/>
  <c r="M10" i="6"/>
  <c r="O7" i="6"/>
  <c r="N7" i="6"/>
  <c r="M7" i="6"/>
  <c r="Q6" i="6"/>
  <c r="Q19" i="6" l="1"/>
  <c r="P19" i="6"/>
  <c r="L19" i="6"/>
  <c r="K19" i="6"/>
  <c r="J19" i="6"/>
  <c r="I19" i="6"/>
  <c r="H19" i="6"/>
  <c r="G19" i="6"/>
  <c r="F19" i="6"/>
  <c r="E19" i="6"/>
  <c r="R18" i="6"/>
  <c r="R17" i="6"/>
  <c r="R16" i="6"/>
  <c r="R15" i="6"/>
  <c r="R14" i="6"/>
  <c r="R13" i="6"/>
  <c r="R12" i="6"/>
  <c r="R11" i="6"/>
  <c r="R10" i="6"/>
  <c r="R9" i="6"/>
  <c r="M19" i="6"/>
  <c r="O19" i="6"/>
  <c r="R6" i="6"/>
  <c r="N19" i="6" l="1"/>
  <c r="R7" i="6"/>
  <c r="R8" i="6"/>
  <c r="R8" i="5"/>
  <c r="N7" i="5"/>
  <c r="R7" i="5"/>
  <c r="R9" i="5"/>
  <c r="R10" i="5"/>
  <c r="R11" i="5"/>
  <c r="R12" i="5"/>
  <c r="R13" i="5"/>
  <c r="R14" i="5"/>
  <c r="R15" i="5"/>
  <c r="R16" i="5"/>
  <c r="R17" i="5"/>
  <c r="R18" i="5"/>
  <c r="R19" i="5"/>
  <c r="R6" i="5"/>
  <c r="Q20" i="5"/>
  <c r="P20" i="5"/>
  <c r="L20" i="5"/>
  <c r="K20" i="5"/>
  <c r="J20" i="5"/>
  <c r="I20" i="5"/>
  <c r="H20" i="5"/>
  <c r="G20" i="5"/>
  <c r="F20" i="5"/>
  <c r="E20" i="5"/>
  <c r="N20" i="5"/>
  <c r="M20" i="5"/>
  <c r="O20" i="5"/>
  <c r="M18" i="4"/>
  <c r="O15" i="4"/>
  <c r="M15" i="4"/>
  <c r="O14" i="4"/>
  <c r="M14" i="4"/>
  <c r="M13" i="4"/>
  <c r="O10" i="4"/>
  <c r="O9" i="4"/>
  <c r="O7" i="4"/>
  <c r="N11" i="4"/>
  <c r="R19" i="6" l="1"/>
  <c r="R20" i="5"/>
  <c r="M10" i="4" l="1"/>
  <c r="R10" i="4" s="1"/>
  <c r="M9" i="4"/>
  <c r="M8" i="4"/>
  <c r="P19" i="4" l="1"/>
  <c r="L19" i="4"/>
  <c r="J19" i="4"/>
  <c r="I19" i="4"/>
  <c r="H19" i="4"/>
  <c r="R18" i="4"/>
  <c r="R17" i="4"/>
  <c r="R16" i="4"/>
  <c r="K19" i="4"/>
  <c r="R15" i="4"/>
  <c r="O19" i="4"/>
  <c r="R14" i="4"/>
  <c r="R13" i="4"/>
  <c r="R12" i="4"/>
  <c r="R11" i="4"/>
  <c r="R9" i="4"/>
  <c r="M19" i="4"/>
  <c r="F19" i="4"/>
  <c r="R8" i="4"/>
  <c r="N19" i="4"/>
  <c r="R7" i="4"/>
  <c r="R6" i="4"/>
  <c r="Q19" i="4"/>
  <c r="G19" i="4" l="1"/>
  <c r="E19" i="4"/>
  <c r="R19" i="4"/>
</calcChain>
</file>

<file path=xl/sharedStrings.xml><?xml version="1.0" encoding="utf-8"?>
<sst xmlns="http://schemas.openxmlformats.org/spreadsheetml/2006/main" count="209" uniqueCount="62">
  <si>
    <t>№п</t>
  </si>
  <si>
    <t>Должность</t>
  </si>
  <si>
    <t>Премия</t>
  </si>
  <si>
    <t>Компенсационные выплаты</t>
  </si>
  <si>
    <t>Стимулирующие выплаты</t>
  </si>
  <si>
    <t>материальная помощь</t>
  </si>
  <si>
    <t>Прочие выплаты</t>
  </si>
  <si>
    <t>Всего за год</t>
  </si>
  <si>
    <t>Свод по фонду заработной платы</t>
  </si>
  <si>
    <t>Руб.</t>
  </si>
  <si>
    <t>Выплаты по распоряжению Учреди теля</t>
  </si>
  <si>
    <t>Подпись</t>
  </si>
  <si>
    <t>месячный оклад согласно штатного расписа ния</t>
  </si>
  <si>
    <t>Выплаты по окладу за год</t>
  </si>
  <si>
    <t>по _____________________________________________________________________________ за 2016 год.</t>
  </si>
  <si>
    <t>- повышенная оплата труда работников, занятых на работах с вредными и (или) опасными условиями труда;</t>
  </si>
  <si>
    <t>- доплата за совмещение профессий (должностей);</t>
  </si>
  <si>
    <t>- доплата за расширение зон обслуживания;</t>
  </si>
  <si>
    <t>- доплата за увеличение объема работы или исполнение обязанностей временно отсутствующего работника без освобождения от работы, определенной трудовым договором;</t>
  </si>
  <si>
    <t>- повышенная оплата за работу в ночное время;</t>
  </si>
  <si>
    <t>- повышенная оплата за работу в выходные и нерабочие праздничные дни;</t>
  </si>
  <si>
    <t>- оплата сверхурочной работы;</t>
  </si>
  <si>
    <t>- надбавки за работу со сведениями, составляющими государственную тайну, их засекречиванием, а также за работу с шифрами.</t>
  </si>
  <si>
    <t>- выплаты за интенсивность и высокие результаты работы;</t>
  </si>
  <si>
    <t>- выплаты за качество выполняемых работ;</t>
  </si>
  <si>
    <t>- выплаты за стаж непрерывной работы, выслугу лет;</t>
  </si>
  <si>
    <t>- премиальные выплаты по итогам работы.</t>
  </si>
  <si>
    <r>
      <t>1.</t>
    </r>
    <r>
      <rPr>
        <sz val="7"/>
        <color rgb="FF333333"/>
        <rFont val="Times New Roman"/>
        <family val="1"/>
        <charset val="204"/>
      </rPr>
      <t xml:space="preserve">                 </t>
    </r>
    <r>
      <rPr>
        <sz val="14"/>
        <color rgb="FF333333"/>
        <rFont val="Times New Roman"/>
        <family val="1"/>
        <charset val="204"/>
      </rPr>
      <t>в связи с непредвиденными обстоятельствами или с другими чрезвычайными обстоятельствами (стихийное бедствие, несчастный случай, продолжительная болезнь и др.);</t>
    </r>
  </si>
  <si>
    <r>
      <t>2.</t>
    </r>
    <r>
      <rPr>
        <sz val="7"/>
        <color rgb="FF333333"/>
        <rFont val="Times New Roman"/>
        <family val="1"/>
        <charset val="204"/>
      </rPr>
      <t xml:space="preserve">                 </t>
    </r>
    <r>
      <rPr>
        <sz val="14"/>
        <color rgb="FF333333"/>
        <rFont val="Times New Roman"/>
        <family val="1"/>
        <charset val="204"/>
      </rPr>
      <t>семье умершего работника культуры;</t>
    </r>
  </si>
  <si>
    <r>
      <t>3.</t>
    </r>
    <r>
      <rPr>
        <sz val="7"/>
        <color rgb="FF333333"/>
        <rFont val="Times New Roman"/>
        <family val="1"/>
        <charset val="204"/>
      </rPr>
      <t xml:space="preserve">                 </t>
    </r>
    <r>
      <rPr>
        <sz val="14"/>
        <color rgb="FF333333"/>
        <rFont val="Times New Roman"/>
        <family val="1"/>
        <charset val="204"/>
      </rPr>
      <t>на погребение близких родственников (супруги, дети, родители);</t>
    </r>
  </si>
  <si>
    <r>
      <t>4.</t>
    </r>
    <r>
      <rPr>
        <sz val="7"/>
        <color rgb="FF333333"/>
        <rFont val="Times New Roman"/>
        <family val="1"/>
        <charset val="204"/>
      </rPr>
      <t xml:space="preserve">                 </t>
    </r>
    <r>
      <rPr>
        <sz val="14"/>
        <color rgb="FF333333"/>
        <rFont val="Times New Roman"/>
        <family val="1"/>
        <charset val="204"/>
      </rPr>
      <t>при рождении ребенка;</t>
    </r>
  </si>
  <si>
    <r>
      <t>5.</t>
    </r>
    <r>
      <rPr>
        <sz val="7"/>
        <color rgb="FF333333"/>
        <rFont val="Times New Roman"/>
        <family val="1"/>
        <charset val="204"/>
      </rPr>
      <t xml:space="preserve">                 </t>
    </r>
    <r>
      <rPr>
        <sz val="14"/>
        <color rgb="FF333333"/>
        <rFont val="Times New Roman"/>
        <family val="1"/>
        <charset val="204"/>
      </rPr>
      <t>при выходе работника учреждения на заслуженный отдых;</t>
    </r>
  </si>
  <si>
    <r>
      <t>6.</t>
    </r>
    <r>
      <rPr>
        <sz val="7"/>
        <color rgb="FF333333"/>
        <rFont val="Times New Roman"/>
        <family val="1"/>
        <charset val="204"/>
      </rPr>
      <t xml:space="preserve">                 </t>
    </r>
    <r>
      <rPr>
        <sz val="14"/>
        <color rgb="FF333333"/>
        <rFont val="Times New Roman"/>
        <family val="1"/>
        <charset val="204"/>
      </rPr>
      <t>в связи с юбилейной датой работника учреждения.</t>
    </r>
  </si>
  <si>
    <t>Приложение № 5</t>
  </si>
  <si>
    <t>Очередной отпуск</t>
  </si>
  <si>
    <t xml:space="preserve"> Компенсац. отпуска</t>
  </si>
  <si>
    <t>Пед.нагрузка</t>
  </si>
  <si>
    <t>Надбавка за категорию</t>
  </si>
  <si>
    <t>Материальная помощь</t>
  </si>
  <si>
    <t>Прочие выплаты (персональный коэффициент)</t>
  </si>
  <si>
    <t>Больничный за счет работадателя</t>
  </si>
  <si>
    <t>за выслугу лет</t>
  </si>
  <si>
    <t>выплаты по результатам комиссии</t>
  </si>
  <si>
    <t>Директор</t>
  </si>
  <si>
    <t>Гл. бухгалтер</t>
  </si>
  <si>
    <t>Заместитель директора по учебно воспитательной работе</t>
  </si>
  <si>
    <t>Начальник хозяйственной части</t>
  </si>
  <si>
    <t>Педагог организатор</t>
  </si>
  <si>
    <t>Преподаватель</t>
  </si>
  <si>
    <t>Инспектор по кадрам</t>
  </si>
  <si>
    <t>Секретарь учебной части</t>
  </si>
  <si>
    <t xml:space="preserve">Рабочий по комплексному обслуживанию и ремонту зданий  </t>
  </si>
  <si>
    <t>Уборщик помещений</t>
  </si>
  <si>
    <t>Дворник</t>
  </si>
  <si>
    <t>Системный администратор</t>
  </si>
  <si>
    <t>Специалист по выставочной деятельности</t>
  </si>
  <si>
    <t>по МАУ ДО Черняховская художественная школа им. М. Тенишевой за 2 ПОЛУГОДИЕ 2020 год.</t>
  </si>
  <si>
    <t>по МАУ ДО Черняховская художественная школа им. М. Тенишевой за ЯНВАРЬ-ФЕВРАЛЬ 2021 год.</t>
  </si>
  <si>
    <t>Методист учебной части</t>
  </si>
  <si>
    <t>Выплаты по окладу заЯНВАРЬ-ФЕВРАЛЬ 2021 год.</t>
  </si>
  <si>
    <t>Выплаты по окладу за 2-Е ПОЛУГОДИЕ 2020г</t>
  </si>
  <si>
    <t>по МАУ ДО Черняховская художественная школа им. М. Тенишевой за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</si>
</sst>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7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/>
    <xf numFmtId="164" fontId="7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/>
    <xf numFmtId="0" fontId="6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 wrapText="1"/>
    </xf>
    <xf numFmtId="0" fontId="14" fillId="2" borderId="9" xfId="0" applyFont="1" applyFill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8" xfId="0" applyFont="1" applyFill="1" applyBorder="1" applyAlignment="1">
      <alignment horizontal="left" wrapText="1"/>
    </xf>
    <xf numFmtId="0" fontId="21" fillId="0" borderId="9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2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tabSelected="1" zoomScaleNormal="100" workbookViewId="0">
      <selection activeCell="H11" sqref="H11"/>
    </sheetView>
  </sheetViews>
  <sheetFormatPr defaultColWidth="8.85546875" defaultRowHeight="15" x14ac:dyDescent="0.25"/>
  <cols>
    <col min="1" max="1" width="4" style="1" customWidth="1"/>
    <col min="2" max="3" width="14.7109375" style="26" customWidth="1"/>
    <col min="4" max="4" width="11.5703125" style="26" customWidth="1"/>
    <col min="5" max="5" width="12.7109375" style="26" customWidth="1"/>
    <col min="6" max="6" width="13.85546875" style="26" customWidth="1"/>
    <col min="7" max="7" width="10.42578125" style="26" customWidth="1"/>
    <col min="8" max="8" width="12.85546875" style="26" customWidth="1"/>
    <col min="9" max="10" width="11.85546875" style="26" customWidth="1"/>
    <col min="11" max="11" width="9" style="26" customWidth="1"/>
    <col min="12" max="12" width="10.85546875" style="26" customWidth="1"/>
    <col min="13" max="13" width="12.140625" style="1" customWidth="1"/>
    <col min="14" max="14" width="14.28515625" style="1" customWidth="1"/>
    <col min="15" max="15" width="13.42578125" style="1" customWidth="1"/>
    <col min="16" max="16" width="14.7109375" style="26" customWidth="1"/>
    <col min="17" max="17" width="11.28515625" style="1" bestFit="1" customWidth="1"/>
    <col min="18" max="18" width="14.7109375" style="1" customWidth="1"/>
    <col min="19" max="16384" width="8.85546875" style="1"/>
  </cols>
  <sheetData>
    <row r="1" spans="1:18" ht="15.75" x14ac:dyDescent="0.25">
      <c r="B1" s="79" t="s">
        <v>33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45.75" customHeight="1" x14ac:dyDescent="0.3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0"/>
    </row>
    <row r="3" spans="1:18" ht="18.75" x14ac:dyDescent="0.3">
      <c r="A3" s="78" t="s">
        <v>61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1" t="s">
        <v>9</v>
      </c>
    </row>
    <row r="4" spans="1:18" s="2" customFormat="1" ht="39" customHeight="1" x14ac:dyDescent="0.25">
      <c r="A4" s="80" t="s">
        <v>0</v>
      </c>
      <c r="B4" s="81" t="s">
        <v>1</v>
      </c>
      <c r="C4" s="82"/>
      <c r="D4" s="83" t="s">
        <v>12</v>
      </c>
      <c r="E4" s="84" t="s">
        <v>13</v>
      </c>
      <c r="F4" s="83" t="s">
        <v>34</v>
      </c>
      <c r="G4" s="83" t="s">
        <v>35</v>
      </c>
      <c r="H4" s="84" t="s">
        <v>36</v>
      </c>
      <c r="I4" s="84" t="s">
        <v>37</v>
      </c>
      <c r="J4" s="84" t="s">
        <v>38</v>
      </c>
      <c r="K4" s="84" t="s">
        <v>3</v>
      </c>
      <c r="L4" s="80" t="s">
        <v>4</v>
      </c>
      <c r="M4" s="80"/>
      <c r="N4" s="80"/>
      <c r="O4" s="85" t="s">
        <v>39</v>
      </c>
      <c r="P4" s="83" t="s">
        <v>40</v>
      </c>
      <c r="Q4" s="80" t="s">
        <v>10</v>
      </c>
      <c r="R4" s="80" t="s">
        <v>7</v>
      </c>
    </row>
    <row r="5" spans="1:18" s="2" customFormat="1" ht="72.599999999999994" customHeight="1" x14ac:dyDescent="0.25">
      <c r="A5" s="80"/>
      <c r="B5" s="86"/>
      <c r="C5" s="87"/>
      <c r="D5" s="83"/>
      <c r="E5" s="88"/>
      <c r="F5" s="83"/>
      <c r="G5" s="83"/>
      <c r="H5" s="89"/>
      <c r="I5" s="89"/>
      <c r="J5" s="89"/>
      <c r="K5" s="89"/>
      <c r="L5" s="90" t="s">
        <v>41</v>
      </c>
      <c r="M5" s="91" t="s">
        <v>2</v>
      </c>
      <c r="N5" s="91" t="s">
        <v>42</v>
      </c>
      <c r="O5" s="92"/>
      <c r="P5" s="83"/>
      <c r="Q5" s="80"/>
      <c r="R5" s="80"/>
    </row>
    <row r="6" spans="1:18" ht="29.25" customHeight="1" x14ac:dyDescent="0.25">
      <c r="A6" s="9">
        <v>1</v>
      </c>
      <c r="B6" s="64" t="s">
        <v>43</v>
      </c>
      <c r="C6" s="64"/>
      <c r="D6" s="65">
        <v>33600</v>
      </c>
      <c r="E6" s="65">
        <v>338113.21</v>
      </c>
      <c r="F6" s="65">
        <v>47844.78</v>
      </c>
      <c r="G6" s="65">
        <v>35242.199999999997</v>
      </c>
      <c r="H6" s="65"/>
      <c r="I6" s="65"/>
      <c r="J6" s="65"/>
      <c r="K6" s="65"/>
      <c r="L6" s="65">
        <v>50716.98</v>
      </c>
      <c r="M6" s="65"/>
      <c r="N6" s="66"/>
      <c r="O6" s="65"/>
      <c r="P6" s="65">
        <v>8639.51</v>
      </c>
      <c r="Q6" s="65">
        <f>13440+13440+40320</f>
        <v>67200</v>
      </c>
      <c r="R6" s="67">
        <f>SUM(E6:Q6)</f>
        <v>547756.67999999993</v>
      </c>
    </row>
    <row r="7" spans="1:18" ht="29.25" customHeight="1" x14ac:dyDescent="0.25">
      <c r="A7" s="9">
        <v>2</v>
      </c>
      <c r="B7" s="64" t="s">
        <v>44</v>
      </c>
      <c r="C7" s="68"/>
      <c r="D7" s="65">
        <v>23520</v>
      </c>
      <c r="E7" s="65">
        <v>135520</v>
      </c>
      <c r="F7" s="65">
        <v>10329.719999999999</v>
      </c>
      <c r="G7" s="65"/>
      <c r="H7" s="65"/>
      <c r="I7" s="65"/>
      <c r="J7" s="65"/>
      <c r="K7" s="65"/>
      <c r="L7" s="65"/>
      <c r="M7" s="65">
        <f>5000+3000</f>
        <v>8000</v>
      </c>
      <c r="N7" s="66">
        <f>34398.82+4150.59</f>
        <v>38549.410000000003</v>
      </c>
      <c r="O7" s="66">
        <f>103196.47+6000</f>
        <v>109196.47</v>
      </c>
      <c r="P7" s="65"/>
      <c r="Q7" s="65"/>
      <c r="R7" s="67">
        <f>SUM(E7:Q7)</f>
        <v>301595.59999999998</v>
      </c>
    </row>
    <row r="8" spans="1:18" ht="29.25" customHeight="1" x14ac:dyDescent="0.25">
      <c r="A8" s="9">
        <v>3</v>
      </c>
      <c r="B8" s="69" t="s">
        <v>45</v>
      </c>
      <c r="C8" s="70"/>
      <c r="D8" s="65">
        <v>23520</v>
      </c>
      <c r="E8" s="65">
        <v>206394.81</v>
      </c>
      <c r="F8" s="65">
        <v>67799.199999999997</v>
      </c>
      <c r="G8" s="65"/>
      <c r="H8" s="65">
        <v>81373.14</v>
      </c>
      <c r="I8" s="65"/>
      <c r="J8" s="65"/>
      <c r="K8" s="65"/>
      <c r="L8" s="65"/>
      <c r="M8" s="65">
        <v>13000</v>
      </c>
      <c r="N8" s="66">
        <v>41278.959999999999</v>
      </c>
      <c r="O8" s="66">
        <v>10000</v>
      </c>
      <c r="P8" s="65">
        <v>1250.97</v>
      </c>
      <c r="Q8" s="65"/>
      <c r="R8" s="67">
        <f>SUM(E8:Q8)</f>
        <v>421097.08</v>
      </c>
    </row>
    <row r="9" spans="1:18" ht="29.25" customHeight="1" x14ac:dyDescent="0.25">
      <c r="A9" s="9">
        <v>4</v>
      </c>
      <c r="B9" s="69" t="s">
        <v>46</v>
      </c>
      <c r="C9" s="70"/>
      <c r="D9" s="65">
        <v>13000</v>
      </c>
      <c r="E9" s="65">
        <v>148990.73000000001</v>
      </c>
      <c r="F9" s="65">
        <v>17096.240000000002</v>
      </c>
      <c r="G9" s="65">
        <v>7913.12</v>
      </c>
      <c r="H9" s="65"/>
      <c r="I9" s="65"/>
      <c r="J9" s="65"/>
      <c r="K9" s="65"/>
      <c r="L9" s="65"/>
      <c r="M9" s="65">
        <v>9000</v>
      </c>
      <c r="N9" s="66">
        <v>29798.15</v>
      </c>
      <c r="O9" s="66">
        <v>18551.25</v>
      </c>
      <c r="P9" s="65"/>
      <c r="Q9" s="65"/>
      <c r="R9" s="67">
        <f t="shared" ref="R9:R18" si="0">SUM(E9:Q9)</f>
        <v>231349.49</v>
      </c>
    </row>
    <row r="10" spans="1:18" ht="29.25" customHeight="1" x14ac:dyDescent="0.25">
      <c r="A10" s="9">
        <v>5</v>
      </c>
      <c r="B10" s="64" t="s">
        <v>47</v>
      </c>
      <c r="C10" s="68"/>
      <c r="D10" s="65">
        <v>8900</v>
      </c>
      <c r="E10" s="65">
        <v>85735.48</v>
      </c>
      <c r="F10" s="65">
        <v>31224.48</v>
      </c>
      <c r="G10" s="65"/>
      <c r="H10" s="65">
        <v>2479.11</v>
      </c>
      <c r="I10" s="65"/>
      <c r="J10" s="65"/>
      <c r="K10" s="65"/>
      <c r="L10" s="65">
        <v>6024.18</v>
      </c>
      <c r="M10" s="65">
        <f>10000+8000</f>
        <v>18000</v>
      </c>
      <c r="N10" s="66">
        <v>17147.099999999999</v>
      </c>
      <c r="O10" s="66">
        <v>50154.51</v>
      </c>
      <c r="P10" s="65">
        <v>4580.18</v>
      </c>
      <c r="Q10" s="65"/>
      <c r="R10" s="67">
        <f>SUM(E10:Q10)</f>
        <v>215345.04</v>
      </c>
    </row>
    <row r="11" spans="1:18" ht="29.25" customHeight="1" x14ac:dyDescent="0.25">
      <c r="A11" s="9">
        <v>6</v>
      </c>
      <c r="B11" s="64" t="s">
        <v>48</v>
      </c>
      <c r="C11" s="68"/>
      <c r="D11" s="65">
        <v>10500</v>
      </c>
      <c r="E11" s="65"/>
      <c r="F11" s="65">
        <v>789176.08</v>
      </c>
      <c r="G11" s="65"/>
      <c r="H11" s="65">
        <v>2060116.26</v>
      </c>
      <c r="I11" s="65">
        <f>18593.33+316351.52</f>
        <v>334944.85000000003</v>
      </c>
      <c r="J11" s="65">
        <v>10000</v>
      </c>
      <c r="K11" s="65"/>
      <c r="L11" s="65"/>
      <c r="M11" s="65">
        <f>65000+5000+42000</f>
        <v>112000</v>
      </c>
      <c r="N11" s="66">
        <v>1135391.22</v>
      </c>
      <c r="O11" s="66">
        <f>592800+35000</f>
        <v>627800</v>
      </c>
      <c r="P11" s="65">
        <v>28987.59</v>
      </c>
      <c r="Q11" s="65"/>
      <c r="R11" s="67">
        <f t="shared" si="0"/>
        <v>5098416</v>
      </c>
    </row>
    <row r="12" spans="1:18" ht="29.25" customHeight="1" x14ac:dyDescent="0.25">
      <c r="A12" s="9">
        <v>7</v>
      </c>
      <c r="B12" s="64" t="s">
        <v>49</v>
      </c>
      <c r="C12" s="68"/>
      <c r="D12" s="65">
        <v>8300</v>
      </c>
      <c r="E12" s="65">
        <v>43788.67</v>
      </c>
      <c r="F12" s="65"/>
      <c r="G12" s="65"/>
      <c r="H12" s="65"/>
      <c r="I12" s="65"/>
      <c r="J12" s="65"/>
      <c r="K12" s="65"/>
      <c r="L12" s="65"/>
      <c r="M12" s="65"/>
      <c r="N12" s="66">
        <v>22332.23</v>
      </c>
      <c r="O12" s="66"/>
      <c r="P12" s="65"/>
      <c r="Q12" s="65"/>
      <c r="R12" s="67">
        <f t="shared" si="0"/>
        <v>66120.899999999994</v>
      </c>
    </row>
    <row r="13" spans="1:18" ht="29.25" customHeight="1" x14ac:dyDescent="0.25">
      <c r="A13" s="9">
        <v>8</v>
      </c>
      <c r="B13" s="64" t="s">
        <v>50</v>
      </c>
      <c r="C13" s="68"/>
      <c r="D13" s="65">
        <v>11900</v>
      </c>
      <c r="E13" s="65">
        <v>125562.7</v>
      </c>
      <c r="F13" s="65">
        <v>20405.560000000001</v>
      </c>
      <c r="G13" s="65"/>
      <c r="H13" s="65"/>
      <c r="I13" s="65"/>
      <c r="J13" s="65">
        <v>5000</v>
      </c>
      <c r="K13" s="65"/>
      <c r="L13" s="65"/>
      <c r="M13" s="65">
        <f>5000+3000</f>
        <v>8000</v>
      </c>
      <c r="N13" s="66">
        <v>31390.67</v>
      </c>
      <c r="O13" s="66">
        <v>5000</v>
      </c>
      <c r="P13" s="65">
        <v>1279.19</v>
      </c>
      <c r="Q13" s="65"/>
      <c r="R13" s="67">
        <f t="shared" si="0"/>
        <v>196638.12</v>
      </c>
    </row>
    <row r="14" spans="1:18" ht="29.25" customHeight="1" x14ac:dyDescent="0.25">
      <c r="A14" s="9">
        <v>9</v>
      </c>
      <c r="B14" s="69" t="s">
        <v>51</v>
      </c>
      <c r="C14" s="70"/>
      <c r="D14" s="65">
        <v>10700</v>
      </c>
      <c r="E14" s="65">
        <v>95993.88</v>
      </c>
      <c r="F14" s="65">
        <v>20541.080000000002</v>
      </c>
      <c r="G14" s="65"/>
      <c r="H14" s="65"/>
      <c r="I14" s="65"/>
      <c r="J14" s="65"/>
      <c r="K14" s="65"/>
      <c r="L14" s="65"/>
      <c r="M14" s="65">
        <f>5000+6000</f>
        <v>11000</v>
      </c>
      <c r="N14" s="66">
        <v>19198.78</v>
      </c>
      <c r="O14" s="66">
        <f>16004.06+18000</f>
        <v>34004.06</v>
      </c>
      <c r="P14" s="65"/>
      <c r="Q14" s="65"/>
      <c r="R14" s="67">
        <f t="shared" si="0"/>
        <v>180737.8</v>
      </c>
    </row>
    <row r="15" spans="1:18" ht="29.25" customHeight="1" x14ac:dyDescent="0.25">
      <c r="A15" s="9">
        <v>10</v>
      </c>
      <c r="B15" s="64" t="s">
        <v>52</v>
      </c>
      <c r="C15" s="68"/>
      <c r="D15" s="65">
        <v>6900</v>
      </c>
      <c r="E15" s="65">
        <v>177116.27</v>
      </c>
      <c r="F15" s="65">
        <v>30726.36</v>
      </c>
      <c r="G15" s="65"/>
      <c r="H15" s="65"/>
      <c r="I15" s="65"/>
      <c r="J15" s="65"/>
      <c r="K15" s="65"/>
      <c r="L15" s="65">
        <v>26567.45</v>
      </c>
      <c r="M15" s="65">
        <f>10000+12000</f>
        <v>22000</v>
      </c>
      <c r="N15" s="66">
        <f>35829.14+2029.41</f>
        <v>37858.550000000003</v>
      </c>
      <c r="O15" s="66">
        <f>88558.13+5000</f>
        <v>93558.13</v>
      </c>
      <c r="P15" s="65">
        <v>1833.75</v>
      </c>
      <c r="Q15" s="65"/>
      <c r="R15" s="67">
        <f t="shared" si="0"/>
        <v>389660.51</v>
      </c>
    </row>
    <row r="16" spans="1:18" ht="29.25" customHeight="1" x14ac:dyDescent="0.25">
      <c r="A16" s="9">
        <v>11</v>
      </c>
      <c r="B16" s="64" t="s">
        <v>53</v>
      </c>
      <c r="C16" s="68"/>
      <c r="D16" s="65">
        <v>6900</v>
      </c>
      <c r="E16" s="65">
        <v>30944.6</v>
      </c>
      <c r="F16" s="65"/>
      <c r="G16" s="65"/>
      <c r="H16" s="65"/>
      <c r="I16" s="65"/>
      <c r="J16" s="65"/>
      <c r="K16" s="65"/>
      <c r="L16" s="65"/>
      <c r="M16" s="65"/>
      <c r="N16" s="66">
        <v>23517.91</v>
      </c>
      <c r="O16" s="66">
        <v>1719.73</v>
      </c>
      <c r="P16" s="65"/>
      <c r="Q16" s="65"/>
      <c r="R16" s="67">
        <f t="shared" si="0"/>
        <v>56182.239999999998</v>
      </c>
    </row>
    <row r="17" spans="1:24" ht="29.25" customHeight="1" x14ac:dyDescent="0.25">
      <c r="A17" s="9">
        <v>12</v>
      </c>
      <c r="B17" s="64" t="s">
        <v>54</v>
      </c>
      <c r="C17" s="68"/>
      <c r="D17" s="65">
        <v>8800</v>
      </c>
      <c r="E17" s="65">
        <v>47373.91</v>
      </c>
      <c r="F17" s="65"/>
      <c r="G17" s="65"/>
      <c r="H17" s="65"/>
      <c r="I17" s="65"/>
      <c r="J17" s="65"/>
      <c r="K17" s="65"/>
      <c r="L17" s="65"/>
      <c r="M17" s="65"/>
      <c r="N17" s="66">
        <v>19897.04</v>
      </c>
      <c r="O17" s="66"/>
      <c r="P17" s="65"/>
      <c r="Q17" s="65"/>
      <c r="R17" s="67">
        <f t="shared" si="0"/>
        <v>67270.950000000012</v>
      </c>
    </row>
    <row r="18" spans="1:24" ht="29.25" customHeight="1" x14ac:dyDescent="0.25">
      <c r="A18" s="9">
        <v>13</v>
      </c>
      <c r="B18" s="69" t="s">
        <v>55</v>
      </c>
      <c r="C18" s="70"/>
      <c r="D18" s="65">
        <v>13000</v>
      </c>
      <c r="E18" s="65">
        <v>69984.19</v>
      </c>
      <c r="F18" s="65">
        <v>21034.720000000001</v>
      </c>
      <c r="G18" s="65"/>
      <c r="H18" s="65">
        <v>105143.43</v>
      </c>
      <c r="I18" s="65"/>
      <c r="J18" s="65">
        <v>7000</v>
      </c>
      <c r="K18" s="65"/>
      <c r="L18" s="65"/>
      <c r="M18" s="65">
        <f>5000+5000+3000</f>
        <v>13000</v>
      </c>
      <c r="N18" s="66">
        <v>13996.84</v>
      </c>
      <c r="O18" s="66">
        <v>6000</v>
      </c>
      <c r="P18" s="65">
        <v>1207.45</v>
      </c>
      <c r="Q18" s="65"/>
      <c r="R18" s="67">
        <f t="shared" si="0"/>
        <v>237366.63</v>
      </c>
    </row>
    <row r="19" spans="1:24" s="16" customFormat="1" ht="24" customHeight="1" x14ac:dyDescent="0.25">
      <c r="A19" s="71"/>
      <c r="B19" s="72"/>
      <c r="C19" s="73"/>
      <c r="D19" s="74"/>
      <c r="E19" s="75">
        <f>SUM(E6:E18)</f>
        <v>1505518.45</v>
      </c>
      <c r="F19" s="75">
        <f t="shared" ref="F19:Q19" si="1">SUM(F6:F18)</f>
        <v>1056178.22</v>
      </c>
      <c r="G19" s="75">
        <f t="shared" si="1"/>
        <v>43155.32</v>
      </c>
      <c r="H19" s="75">
        <f t="shared" si="1"/>
        <v>2249111.94</v>
      </c>
      <c r="I19" s="75">
        <f t="shared" si="1"/>
        <v>334944.85000000003</v>
      </c>
      <c r="J19" s="75">
        <f t="shared" si="1"/>
        <v>22000</v>
      </c>
      <c r="K19" s="75">
        <f t="shared" si="1"/>
        <v>0</v>
      </c>
      <c r="L19" s="75">
        <f t="shared" si="1"/>
        <v>83308.61</v>
      </c>
      <c r="M19" s="76">
        <f t="shared" si="1"/>
        <v>214000</v>
      </c>
      <c r="N19" s="76">
        <f t="shared" si="1"/>
        <v>1430356.8599999999</v>
      </c>
      <c r="O19" s="76">
        <f t="shared" si="1"/>
        <v>955984.15</v>
      </c>
      <c r="P19" s="75">
        <f t="shared" si="1"/>
        <v>47778.64</v>
      </c>
      <c r="Q19" s="76">
        <f t="shared" si="1"/>
        <v>67200</v>
      </c>
      <c r="R19" s="77">
        <f>SUM(R6:R18)</f>
        <v>8009537.04</v>
      </c>
    </row>
    <row r="20" spans="1:24" x14ac:dyDescent="0.25">
      <c r="A20" s="17"/>
      <c r="B20" s="29"/>
      <c r="C20" s="29"/>
      <c r="D20" s="25"/>
      <c r="E20" s="25"/>
      <c r="F20" s="25"/>
      <c r="G20" s="25"/>
      <c r="H20" s="25"/>
      <c r="I20" s="25"/>
      <c r="J20" s="25"/>
      <c r="K20" s="25"/>
      <c r="L20" s="25"/>
      <c r="M20" s="17"/>
      <c r="N20" s="17"/>
      <c r="O20" s="17"/>
      <c r="P20" s="25"/>
      <c r="Q20" s="17"/>
      <c r="R20" s="19"/>
    </row>
    <row r="21" spans="1:24" x14ac:dyDescent="0.25">
      <c r="A21" s="17"/>
      <c r="C21" s="26" t="s">
        <v>11</v>
      </c>
    </row>
    <row r="22" spans="1:24" hidden="1" x14ac:dyDescent="0.25"/>
    <row r="23" spans="1:24" hidden="1" x14ac:dyDescent="0.25"/>
    <row r="24" spans="1:24" ht="270" customHeight="1" x14ac:dyDescent="0.3">
      <c r="D24" s="33" t="s">
        <v>3</v>
      </c>
      <c r="E24" s="33"/>
      <c r="F24" s="33"/>
      <c r="G24" s="33"/>
      <c r="H24" s="33"/>
      <c r="I24" s="33"/>
      <c r="J24" s="33"/>
      <c r="K24" s="33"/>
      <c r="L24" s="33"/>
      <c r="M24" s="23"/>
    </row>
    <row r="25" spans="1:24" ht="18.75" x14ac:dyDescent="0.25">
      <c r="B25" s="27" t="s">
        <v>15</v>
      </c>
      <c r="C25" s="27"/>
    </row>
    <row r="26" spans="1:24" ht="18.75" x14ac:dyDescent="0.25">
      <c r="B26" s="27" t="s">
        <v>16</v>
      </c>
      <c r="C26" s="27"/>
    </row>
    <row r="27" spans="1:24" ht="18.75" x14ac:dyDescent="0.25">
      <c r="B27" s="27" t="s">
        <v>17</v>
      </c>
      <c r="C27" s="27"/>
    </row>
    <row r="28" spans="1:24" ht="48" customHeight="1" x14ac:dyDescent="0.25">
      <c r="B28" s="36" t="s">
        <v>18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"/>
      <c r="R28" s="2"/>
      <c r="S28" s="2"/>
      <c r="T28" s="2"/>
      <c r="U28" s="2"/>
      <c r="V28" s="2"/>
      <c r="W28" s="2"/>
      <c r="X28" s="2"/>
    </row>
    <row r="29" spans="1:24" ht="18.75" x14ac:dyDescent="0.25">
      <c r="B29" s="27" t="s">
        <v>19</v>
      </c>
      <c r="C29" s="27"/>
    </row>
    <row r="30" spans="1:24" ht="18.75" x14ac:dyDescent="0.25">
      <c r="B30" s="27" t="s">
        <v>20</v>
      </c>
      <c r="C30" s="27"/>
    </row>
    <row r="31" spans="1:24" ht="18.75" x14ac:dyDescent="0.25">
      <c r="B31" s="27" t="s">
        <v>21</v>
      </c>
      <c r="C31" s="27"/>
    </row>
    <row r="32" spans="1:24" ht="26.25" customHeight="1" x14ac:dyDescent="0.25">
      <c r="B32" s="27" t="s">
        <v>22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5"/>
      <c r="N32" s="5"/>
      <c r="O32" s="5"/>
      <c r="P32" s="27"/>
      <c r="Q32" s="5"/>
      <c r="R32" s="5"/>
      <c r="S32" s="5"/>
    </row>
    <row r="33" spans="1:19" ht="18.75" x14ac:dyDescent="0.3">
      <c r="D33" s="33" t="s">
        <v>4</v>
      </c>
      <c r="E33" s="33"/>
      <c r="F33" s="33"/>
      <c r="G33" s="33"/>
      <c r="H33" s="33"/>
      <c r="I33" s="33"/>
      <c r="J33" s="33"/>
      <c r="K33" s="33"/>
      <c r="L33" s="33"/>
      <c r="M33" s="30"/>
    </row>
    <row r="34" spans="1:19" ht="18.75" x14ac:dyDescent="0.25">
      <c r="B34" s="34" t="s">
        <v>23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8.75" x14ac:dyDescent="0.25">
      <c r="B35" s="34" t="s">
        <v>24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6"/>
    </row>
    <row r="36" spans="1:19" ht="18.75" x14ac:dyDescent="0.25">
      <c r="B36" s="34" t="s">
        <v>25</v>
      </c>
      <c r="C36" s="34"/>
      <c r="D36" s="34"/>
      <c r="E36" s="34"/>
      <c r="F36" s="34"/>
      <c r="G36" s="34"/>
      <c r="H36" s="34"/>
      <c r="I36" s="34"/>
      <c r="J36" s="34"/>
      <c r="K36" s="34"/>
    </row>
    <row r="37" spans="1:19" ht="18.75" x14ac:dyDescent="0.25">
      <c r="B37" s="34" t="s">
        <v>26</v>
      </c>
      <c r="C37" s="34"/>
      <c r="D37" s="34"/>
      <c r="E37" s="34"/>
      <c r="F37" s="34"/>
      <c r="G37" s="34"/>
      <c r="H37" s="34"/>
      <c r="I37" s="34"/>
      <c r="J37" s="34"/>
      <c r="K37" s="34"/>
    </row>
    <row r="39" spans="1:19" ht="18.75" x14ac:dyDescent="0.3">
      <c r="D39" s="33" t="s">
        <v>5</v>
      </c>
      <c r="E39" s="33"/>
      <c r="F39" s="33"/>
      <c r="G39" s="33"/>
      <c r="H39" s="33"/>
      <c r="I39" s="33"/>
      <c r="J39" s="33"/>
      <c r="K39" s="33"/>
      <c r="L39" s="33"/>
      <c r="M39" s="30"/>
    </row>
    <row r="40" spans="1:19" s="2" customFormat="1" ht="42.75" customHeight="1" x14ac:dyDescent="0.25">
      <c r="A40" s="1"/>
      <c r="B40" s="35" t="s">
        <v>27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9" ht="18.75" x14ac:dyDescent="0.25">
      <c r="A41" s="2"/>
      <c r="B41" s="32" t="s">
        <v>28</v>
      </c>
      <c r="C41" s="32"/>
      <c r="D41" s="32"/>
      <c r="E41" s="32"/>
      <c r="F41" s="32"/>
      <c r="G41" s="32"/>
      <c r="H41" s="32"/>
      <c r="I41" s="32"/>
      <c r="J41" s="32"/>
      <c r="K41" s="32"/>
      <c r="L41" s="28"/>
      <c r="M41" s="6"/>
    </row>
    <row r="42" spans="1:19" ht="18.75" x14ac:dyDescent="0.25">
      <c r="B42" s="32" t="s">
        <v>29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1"/>
    </row>
    <row r="43" spans="1:19" ht="18.75" x14ac:dyDescent="0.25">
      <c r="B43" s="32" t="s">
        <v>30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1"/>
    </row>
    <row r="44" spans="1:19" ht="18.75" x14ac:dyDescent="0.25">
      <c r="B44" s="32" t="s">
        <v>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1"/>
    </row>
    <row r="45" spans="1:19" ht="18.75" x14ac:dyDescent="0.25">
      <c r="B45" s="32" t="s">
        <v>32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1"/>
    </row>
  </sheetData>
  <autoFilter ref="B4:D19">
    <filterColumn colId="0" showButton="0"/>
  </autoFilter>
  <mergeCells count="46">
    <mergeCell ref="B1:R1"/>
    <mergeCell ref="A2:Q2"/>
    <mergeCell ref="A3:Q3"/>
    <mergeCell ref="A4:A5"/>
    <mergeCell ref="B4:C5"/>
    <mergeCell ref="D4:D5"/>
    <mergeCell ref="E4:E5"/>
    <mergeCell ref="F4:F5"/>
    <mergeCell ref="G4:G5"/>
    <mergeCell ref="H4:H5"/>
    <mergeCell ref="Q4:Q5"/>
    <mergeCell ref="R4:R5"/>
    <mergeCell ref="O4:O5"/>
    <mergeCell ref="P4:P5"/>
    <mergeCell ref="B9:C9"/>
    <mergeCell ref="I4:I5"/>
    <mergeCell ref="J4:J5"/>
    <mergeCell ref="K4:K5"/>
    <mergeCell ref="L4:N4"/>
    <mergeCell ref="B6:C6"/>
    <mergeCell ref="B7:C7"/>
    <mergeCell ref="B8:C8"/>
    <mergeCell ref="B28:P2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D24:L24"/>
    <mergeCell ref="B45:L45"/>
    <mergeCell ref="D33:L33"/>
    <mergeCell ref="B34:S34"/>
    <mergeCell ref="B35:R35"/>
    <mergeCell ref="B36:K36"/>
    <mergeCell ref="B37:K37"/>
    <mergeCell ref="D39:L39"/>
    <mergeCell ref="B40:P40"/>
    <mergeCell ref="B41:K41"/>
    <mergeCell ref="B42:L42"/>
    <mergeCell ref="B43:L43"/>
    <mergeCell ref="B44:L44"/>
  </mergeCells>
  <pageMargins left="0" right="0" top="0.35433070866141736" bottom="0.35433070866141736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zoomScale="90" zoomScaleNormal="90" workbookViewId="0">
      <selection activeCell="P14" sqref="P14"/>
    </sheetView>
  </sheetViews>
  <sheetFormatPr defaultColWidth="8.85546875" defaultRowHeight="15" x14ac:dyDescent="0.25"/>
  <cols>
    <col min="1" max="1" width="2.85546875" style="1" customWidth="1"/>
    <col min="2" max="2" width="11.140625" style="1" customWidth="1"/>
    <col min="3" max="3" width="11.28515625" style="1" customWidth="1"/>
    <col min="4" max="4" width="10.28515625" style="1" customWidth="1"/>
    <col min="5" max="5" width="9.140625" style="1" customWidth="1"/>
    <col min="6" max="6" width="8.28515625" style="1" customWidth="1"/>
    <col min="7" max="7" width="8.85546875" style="1" customWidth="1"/>
    <col min="8" max="8" width="8.85546875" style="1"/>
    <col min="9" max="9" width="8.140625" style="1" customWidth="1"/>
    <col min="10" max="11" width="7.85546875" style="1" customWidth="1"/>
    <col min="12" max="12" width="7.28515625" style="1" customWidth="1"/>
    <col min="13" max="13" width="7" style="1" customWidth="1"/>
    <col min="14" max="14" width="6.85546875" style="1" customWidth="1"/>
    <col min="15" max="15" width="8.28515625" style="1" customWidth="1"/>
    <col min="16" max="16" width="8.85546875" style="1"/>
    <col min="17" max="17" width="8.42578125" style="1" customWidth="1"/>
    <col min="18" max="16384" width="8.85546875" style="1"/>
  </cols>
  <sheetData>
    <row r="1" spans="1:24" x14ac:dyDescent="0.25">
      <c r="B1" s="38" t="s">
        <v>33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4" x14ac:dyDescent="0.25">
      <c r="G2" s="1" t="s">
        <v>8</v>
      </c>
    </row>
    <row r="3" spans="1:24" x14ac:dyDescent="0.25">
      <c r="C3" s="1" t="s">
        <v>14</v>
      </c>
      <c r="Q3" s="1" t="s">
        <v>9</v>
      </c>
    </row>
    <row r="4" spans="1:24" s="2" customFormat="1" ht="39" customHeight="1" x14ac:dyDescent="0.25">
      <c r="A4" s="44" t="s">
        <v>0</v>
      </c>
      <c r="B4" s="47" t="s">
        <v>1</v>
      </c>
      <c r="C4" s="48"/>
      <c r="D4" s="44" t="s">
        <v>12</v>
      </c>
      <c r="E4" s="45" t="s">
        <v>13</v>
      </c>
      <c r="F4" s="44" t="s">
        <v>2</v>
      </c>
      <c r="G4" s="44" t="s">
        <v>3</v>
      </c>
      <c r="H4" s="44"/>
      <c r="I4" s="44"/>
      <c r="J4" s="44" t="s">
        <v>4</v>
      </c>
      <c r="K4" s="44"/>
      <c r="L4" s="44"/>
      <c r="M4" s="44" t="s">
        <v>6</v>
      </c>
      <c r="N4" s="44"/>
      <c r="O4" s="44" t="s">
        <v>5</v>
      </c>
      <c r="P4" s="44" t="s">
        <v>10</v>
      </c>
      <c r="Q4" s="44" t="s">
        <v>7</v>
      </c>
    </row>
    <row r="5" spans="1:24" s="2" customFormat="1" ht="72.599999999999994" customHeight="1" x14ac:dyDescent="0.25">
      <c r="A5" s="44"/>
      <c r="B5" s="49"/>
      <c r="C5" s="50"/>
      <c r="D5" s="44"/>
      <c r="E5" s="46"/>
      <c r="F5" s="44"/>
      <c r="G5" s="3"/>
      <c r="H5" s="3"/>
      <c r="I5" s="3"/>
      <c r="J5" s="3"/>
      <c r="K5" s="3"/>
      <c r="L5" s="3"/>
      <c r="M5" s="3"/>
      <c r="N5" s="3"/>
      <c r="O5" s="44"/>
      <c r="P5" s="44"/>
      <c r="Q5" s="44"/>
    </row>
    <row r="6" spans="1:24" x14ac:dyDescent="0.25">
      <c r="A6" s="4"/>
      <c r="B6" s="51"/>
      <c r="C6" s="5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8" spans="1:24" x14ac:dyDescent="0.25">
      <c r="C8" s="1" t="s">
        <v>11</v>
      </c>
    </row>
    <row r="10" spans="1:24" ht="18.75" x14ac:dyDescent="0.3">
      <c r="D10" s="33" t="s">
        <v>3</v>
      </c>
      <c r="E10" s="33"/>
      <c r="F10" s="33"/>
      <c r="G10" s="33"/>
      <c r="H10" s="33"/>
      <c r="I10" s="33"/>
      <c r="J10" s="33"/>
    </row>
    <row r="11" spans="1:24" ht="18.75" x14ac:dyDescent="0.25">
      <c r="B11" s="5" t="s">
        <v>15</v>
      </c>
      <c r="C11" s="5"/>
    </row>
    <row r="12" spans="1:24" ht="18.75" x14ac:dyDescent="0.25">
      <c r="B12" s="5" t="s">
        <v>16</v>
      </c>
      <c r="C12" s="5"/>
    </row>
    <row r="13" spans="1:24" ht="18.75" x14ac:dyDescent="0.25">
      <c r="B13" s="5" t="s">
        <v>17</v>
      </c>
      <c r="C13" s="5"/>
    </row>
    <row r="14" spans="1:24" ht="48" customHeight="1" x14ac:dyDescent="0.25">
      <c r="B14" s="36" t="s">
        <v>18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2"/>
      <c r="Q14" s="2"/>
      <c r="R14" s="2"/>
      <c r="S14" s="2"/>
      <c r="T14" s="2"/>
      <c r="U14" s="2"/>
      <c r="V14" s="2"/>
      <c r="W14" s="2"/>
      <c r="X14" s="2"/>
    </row>
    <row r="15" spans="1:24" ht="18.75" x14ac:dyDescent="0.25">
      <c r="B15" s="5" t="s">
        <v>19</v>
      </c>
      <c r="C15" s="5"/>
    </row>
    <row r="16" spans="1:24" ht="18.75" x14ac:dyDescent="0.25">
      <c r="B16" s="5" t="s">
        <v>20</v>
      </c>
      <c r="C16" s="5"/>
    </row>
    <row r="17" spans="2:18" ht="18.75" x14ac:dyDescent="0.25">
      <c r="B17" s="5" t="s">
        <v>21</v>
      </c>
      <c r="C17" s="5"/>
    </row>
    <row r="18" spans="2:18" ht="38.25" customHeight="1" x14ac:dyDescent="0.25">
      <c r="B18" s="5" t="s">
        <v>22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8.75" x14ac:dyDescent="0.3">
      <c r="D19" s="33" t="s">
        <v>4</v>
      </c>
      <c r="E19" s="33"/>
      <c r="F19" s="33"/>
      <c r="G19" s="33"/>
      <c r="H19" s="33"/>
      <c r="I19" s="33"/>
      <c r="J19" s="33"/>
    </row>
    <row r="20" spans="2:18" ht="18.75" x14ac:dyDescent="0.25">
      <c r="B20" s="34" t="s">
        <v>23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2:18" ht="18.75" x14ac:dyDescent="0.25">
      <c r="B21" s="34" t="s">
        <v>24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6"/>
    </row>
    <row r="22" spans="2:18" ht="18.75" x14ac:dyDescent="0.25">
      <c r="B22" s="34" t="s">
        <v>25</v>
      </c>
      <c r="C22" s="34"/>
      <c r="D22" s="34"/>
      <c r="E22" s="34"/>
      <c r="F22" s="34"/>
      <c r="G22" s="34"/>
      <c r="H22" s="34"/>
      <c r="I22" s="34"/>
    </row>
    <row r="23" spans="2:18" ht="18.75" x14ac:dyDescent="0.25">
      <c r="B23" s="34" t="s">
        <v>26</v>
      </c>
      <c r="C23" s="34"/>
      <c r="D23" s="34"/>
      <c r="E23" s="34"/>
      <c r="F23" s="34"/>
      <c r="G23" s="34"/>
      <c r="H23" s="34"/>
      <c r="I23" s="6"/>
    </row>
    <row r="25" spans="2:18" ht="18.75" x14ac:dyDescent="0.3">
      <c r="D25" s="33" t="s">
        <v>5</v>
      </c>
      <c r="E25" s="33"/>
      <c r="F25" s="33"/>
      <c r="G25" s="33"/>
      <c r="H25" s="33"/>
      <c r="I25" s="33"/>
      <c r="J25" s="33"/>
    </row>
    <row r="26" spans="2:18" s="2" customFormat="1" ht="42.75" customHeight="1" x14ac:dyDescent="0.25">
      <c r="B26" s="35" t="s">
        <v>27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2:18" ht="18.75" x14ac:dyDescent="0.25">
      <c r="B27" s="32" t="s">
        <v>28</v>
      </c>
      <c r="C27" s="32"/>
      <c r="D27" s="32"/>
      <c r="E27" s="32"/>
      <c r="F27" s="32"/>
      <c r="G27" s="32"/>
      <c r="H27" s="32"/>
      <c r="I27" s="32"/>
      <c r="J27" s="6"/>
    </row>
    <row r="28" spans="2:18" ht="18.75" x14ac:dyDescent="0.25">
      <c r="B28" s="32" t="s">
        <v>29</v>
      </c>
      <c r="C28" s="32"/>
      <c r="D28" s="32"/>
      <c r="E28" s="32"/>
      <c r="F28" s="32"/>
      <c r="G28" s="32"/>
      <c r="H28" s="32"/>
      <c r="I28" s="32"/>
      <c r="J28" s="32"/>
    </row>
    <row r="29" spans="2:18" ht="18.75" x14ac:dyDescent="0.25">
      <c r="B29" s="32" t="s">
        <v>30</v>
      </c>
      <c r="C29" s="32"/>
      <c r="D29" s="32"/>
      <c r="E29" s="32"/>
      <c r="F29" s="32"/>
      <c r="G29" s="32"/>
      <c r="H29" s="32"/>
      <c r="I29" s="32"/>
      <c r="J29" s="32"/>
    </row>
    <row r="30" spans="2:18" ht="18.75" x14ac:dyDescent="0.25">
      <c r="B30" s="32" t="s">
        <v>31</v>
      </c>
      <c r="C30" s="32"/>
      <c r="D30" s="32"/>
      <c r="E30" s="32"/>
      <c r="F30" s="32"/>
      <c r="G30" s="32"/>
      <c r="H30" s="32"/>
      <c r="I30" s="32"/>
      <c r="J30" s="32"/>
    </row>
    <row r="31" spans="2:18" ht="18.75" x14ac:dyDescent="0.25">
      <c r="B31" s="32" t="s">
        <v>32</v>
      </c>
      <c r="C31" s="32"/>
      <c r="D31" s="32"/>
      <c r="E31" s="32"/>
      <c r="F31" s="32"/>
      <c r="G31" s="32"/>
      <c r="H31" s="32"/>
      <c r="I31" s="32"/>
      <c r="J31" s="32"/>
    </row>
  </sheetData>
  <mergeCells count="27">
    <mergeCell ref="B14:O14"/>
    <mergeCell ref="B1:Q1"/>
    <mergeCell ref="A4:A5"/>
    <mergeCell ref="D4:D5"/>
    <mergeCell ref="F4:F5"/>
    <mergeCell ref="O4:O5"/>
    <mergeCell ref="P4:P5"/>
    <mergeCell ref="Q4:Q5"/>
    <mergeCell ref="E4:E5"/>
    <mergeCell ref="G4:I4"/>
    <mergeCell ref="J4:L4"/>
    <mergeCell ref="M4:N4"/>
    <mergeCell ref="B4:C5"/>
    <mergeCell ref="B6:C6"/>
    <mergeCell ref="D10:J10"/>
    <mergeCell ref="B30:J30"/>
    <mergeCell ref="B31:J31"/>
    <mergeCell ref="B22:I22"/>
    <mergeCell ref="B23:H23"/>
    <mergeCell ref="B26:O26"/>
    <mergeCell ref="D19:J19"/>
    <mergeCell ref="D25:J25"/>
    <mergeCell ref="B27:I27"/>
    <mergeCell ref="B28:J28"/>
    <mergeCell ref="B29:J29"/>
    <mergeCell ref="B20:R20"/>
    <mergeCell ref="B21:Q21"/>
  </mergeCells>
  <pageMargins left="0" right="0" top="0.35433070866141736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Normal="100" workbookViewId="0">
      <selection activeCell="E4" sqref="E4:E5"/>
    </sheetView>
  </sheetViews>
  <sheetFormatPr defaultColWidth="8.85546875" defaultRowHeight="15" x14ac:dyDescent="0.25"/>
  <cols>
    <col min="1" max="1" width="4" style="1" customWidth="1"/>
    <col min="2" max="3" width="14.7109375" style="1" customWidth="1"/>
    <col min="4" max="4" width="11.5703125" style="1" customWidth="1"/>
    <col min="5" max="5" width="15.140625" style="1" customWidth="1"/>
    <col min="6" max="6" width="11" style="1" customWidth="1"/>
    <col min="7" max="7" width="10.42578125" style="1" customWidth="1"/>
    <col min="8" max="8" width="12.85546875" style="1" customWidth="1"/>
    <col min="9" max="10" width="11.85546875" style="1" customWidth="1"/>
    <col min="11" max="11" width="9" style="1" customWidth="1"/>
    <col min="12" max="13" width="10.85546875" style="1" customWidth="1"/>
    <col min="14" max="14" width="11.42578125" style="1" customWidth="1"/>
    <col min="15" max="15" width="15.140625" style="1" customWidth="1"/>
    <col min="16" max="16" width="14.7109375" style="1" customWidth="1"/>
    <col min="17" max="17" width="11.28515625" style="1" bestFit="1" customWidth="1"/>
    <col min="18" max="18" width="13.85546875" style="1" customWidth="1"/>
    <col min="19" max="16384" width="8.85546875" style="1"/>
  </cols>
  <sheetData>
    <row r="1" spans="1:18" x14ac:dyDescent="0.25">
      <c r="B1" s="38" t="s">
        <v>33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x14ac:dyDescent="0.25">
      <c r="A2" s="39" t="s">
        <v>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20"/>
    </row>
    <row r="3" spans="1:18" x14ac:dyDescent="0.25">
      <c r="A3" s="40" t="s">
        <v>56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1" t="s">
        <v>9</v>
      </c>
    </row>
    <row r="4" spans="1:18" s="2" customFormat="1" ht="39" customHeight="1" x14ac:dyDescent="0.25">
      <c r="A4" s="41" t="s">
        <v>0</v>
      </c>
      <c r="B4" s="53" t="s">
        <v>1</v>
      </c>
      <c r="C4" s="54"/>
      <c r="D4" s="37" t="s">
        <v>12</v>
      </c>
      <c r="E4" s="42" t="s">
        <v>60</v>
      </c>
      <c r="F4" s="37" t="s">
        <v>34</v>
      </c>
      <c r="G4" s="37" t="s">
        <v>35</v>
      </c>
      <c r="H4" s="42" t="s">
        <v>36</v>
      </c>
      <c r="I4" s="42" t="s">
        <v>37</v>
      </c>
      <c r="J4" s="42" t="s">
        <v>38</v>
      </c>
      <c r="K4" s="42" t="s">
        <v>3</v>
      </c>
      <c r="L4" s="37" t="s">
        <v>4</v>
      </c>
      <c r="M4" s="37"/>
      <c r="N4" s="37"/>
      <c r="O4" s="42" t="s">
        <v>39</v>
      </c>
      <c r="P4" s="37" t="s">
        <v>40</v>
      </c>
      <c r="Q4" s="37" t="s">
        <v>10</v>
      </c>
      <c r="R4" s="37" t="s">
        <v>7</v>
      </c>
    </row>
    <row r="5" spans="1:18" s="2" customFormat="1" ht="72.599999999999994" customHeight="1" x14ac:dyDescent="0.25">
      <c r="A5" s="41"/>
      <c r="B5" s="55"/>
      <c r="C5" s="56"/>
      <c r="D5" s="37"/>
      <c r="E5" s="57"/>
      <c r="F5" s="37"/>
      <c r="G5" s="37"/>
      <c r="H5" s="43"/>
      <c r="I5" s="43"/>
      <c r="J5" s="43"/>
      <c r="K5" s="43"/>
      <c r="L5" s="24" t="s">
        <v>41</v>
      </c>
      <c r="M5" s="24" t="s">
        <v>2</v>
      </c>
      <c r="N5" s="24" t="s">
        <v>42</v>
      </c>
      <c r="O5" s="43"/>
      <c r="P5" s="37"/>
      <c r="Q5" s="37"/>
      <c r="R5" s="37"/>
    </row>
    <row r="6" spans="1:18" ht="29.25" customHeight="1" x14ac:dyDescent="0.25">
      <c r="A6" s="9">
        <v>1</v>
      </c>
      <c r="B6" s="58" t="s">
        <v>43</v>
      </c>
      <c r="C6" s="58"/>
      <c r="D6" s="10">
        <v>33600</v>
      </c>
      <c r="E6" s="10">
        <v>147713.21</v>
      </c>
      <c r="F6" s="10"/>
      <c r="G6" s="10"/>
      <c r="H6" s="10"/>
      <c r="I6" s="10"/>
      <c r="J6" s="10"/>
      <c r="K6" s="10"/>
      <c r="L6" s="10">
        <v>22156.98</v>
      </c>
      <c r="M6" s="10"/>
      <c r="N6" s="11"/>
      <c r="O6" s="10"/>
      <c r="P6" s="10">
        <v>4319.76</v>
      </c>
      <c r="Q6" s="10">
        <v>26880</v>
      </c>
      <c r="R6" s="12">
        <f>SUM(E6:Q6)</f>
        <v>201069.95</v>
      </c>
    </row>
    <row r="7" spans="1:18" ht="29.25" customHeight="1" x14ac:dyDescent="0.25">
      <c r="A7" s="9">
        <v>2</v>
      </c>
      <c r="B7" s="58" t="s">
        <v>44</v>
      </c>
      <c r="C7" s="59"/>
      <c r="D7" s="10">
        <v>23520</v>
      </c>
      <c r="E7" s="10">
        <v>64960</v>
      </c>
      <c r="F7" s="10">
        <v>10329.719999999999</v>
      </c>
      <c r="G7" s="10"/>
      <c r="H7" s="10"/>
      <c r="I7" s="10"/>
      <c r="J7" s="10"/>
      <c r="K7" s="10"/>
      <c r="L7" s="10"/>
      <c r="M7" s="10">
        <v>5000</v>
      </c>
      <c r="N7" s="11">
        <v>16240</v>
      </c>
      <c r="O7" s="11">
        <f>48720</f>
        <v>48720</v>
      </c>
      <c r="P7" s="10"/>
      <c r="Q7" s="10"/>
      <c r="R7" s="12">
        <f>SUM(E7:Q7)</f>
        <v>145249.72</v>
      </c>
    </row>
    <row r="8" spans="1:18" ht="29.25" customHeight="1" x14ac:dyDescent="0.25">
      <c r="A8" s="9">
        <v>3</v>
      </c>
      <c r="B8" s="60" t="s">
        <v>45</v>
      </c>
      <c r="C8" s="61"/>
      <c r="D8" s="10">
        <v>23520</v>
      </c>
      <c r="E8" s="10">
        <v>88480</v>
      </c>
      <c r="F8" s="10"/>
      <c r="G8" s="10"/>
      <c r="H8" s="10">
        <v>46228.11</v>
      </c>
      <c r="I8" s="10"/>
      <c r="J8" s="10"/>
      <c r="K8" s="10"/>
      <c r="L8" s="10"/>
      <c r="M8" s="10">
        <f>5000+5000</f>
        <v>10000</v>
      </c>
      <c r="N8" s="11"/>
      <c r="O8" s="11">
        <v>17696</v>
      </c>
      <c r="P8" s="10">
        <v>1250.97</v>
      </c>
      <c r="Q8" s="10"/>
      <c r="R8" s="12">
        <f>SUM(E8:Q8)</f>
        <v>163655.07999999999</v>
      </c>
    </row>
    <row r="9" spans="1:18" ht="29.25" customHeight="1" x14ac:dyDescent="0.25">
      <c r="A9" s="9">
        <v>4</v>
      </c>
      <c r="B9" s="60" t="s">
        <v>46</v>
      </c>
      <c r="C9" s="61"/>
      <c r="D9" s="10">
        <v>13000</v>
      </c>
      <c r="E9" s="10">
        <v>72913.039999999994</v>
      </c>
      <c r="F9" s="10">
        <v>17096.240000000002</v>
      </c>
      <c r="G9" s="10"/>
      <c r="H9" s="10"/>
      <c r="I9" s="10"/>
      <c r="J9" s="10"/>
      <c r="K9" s="10"/>
      <c r="L9" s="10"/>
      <c r="M9" s="10">
        <f>3000+3000</f>
        <v>6000</v>
      </c>
      <c r="N9" s="11">
        <v>14582.61</v>
      </c>
      <c r="O9" s="11">
        <f>10936.96</f>
        <v>10936.96</v>
      </c>
      <c r="P9" s="10"/>
      <c r="Q9" s="10"/>
      <c r="R9" s="12">
        <f t="shared" ref="R9:R18" si="0">SUM(E9:Q9)</f>
        <v>121528.85</v>
      </c>
    </row>
    <row r="10" spans="1:18" ht="29.25" customHeight="1" x14ac:dyDescent="0.25">
      <c r="A10" s="9">
        <v>5</v>
      </c>
      <c r="B10" s="58" t="s">
        <v>47</v>
      </c>
      <c r="C10" s="59"/>
      <c r="D10" s="10">
        <v>8900</v>
      </c>
      <c r="E10" s="10">
        <v>37295.24</v>
      </c>
      <c r="F10" s="10">
        <v>31224.48</v>
      </c>
      <c r="G10" s="10"/>
      <c r="H10" s="10">
        <v>2479.41</v>
      </c>
      <c r="I10" s="10"/>
      <c r="J10" s="10"/>
      <c r="K10" s="10"/>
      <c r="L10" s="10">
        <v>1864.76</v>
      </c>
      <c r="M10" s="10">
        <f>10000+5000</f>
        <v>15000</v>
      </c>
      <c r="N10" s="11">
        <v>7459.05</v>
      </c>
      <c r="O10" s="11">
        <f>20512.38</f>
        <v>20512.38</v>
      </c>
      <c r="P10" s="10"/>
      <c r="Q10" s="10"/>
      <c r="R10" s="12">
        <f>SUM(E10:Q10)</f>
        <v>115835.32</v>
      </c>
    </row>
    <row r="11" spans="1:18" ht="29.25" customHeight="1" x14ac:dyDescent="0.25">
      <c r="A11" s="9">
        <v>6</v>
      </c>
      <c r="B11" s="58" t="s">
        <v>48</v>
      </c>
      <c r="C11" s="59"/>
      <c r="D11" s="10">
        <v>10500</v>
      </c>
      <c r="E11" s="10"/>
      <c r="F11" s="10"/>
      <c r="G11" s="10"/>
      <c r="H11" s="10">
        <v>1005630.22</v>
      </c>
      <c r="I11" s="10">
        <v>159695.74</v>
      </c>
      <c r="J11" s="10">
        <v>5000</v>
      </c>
      <c r="K11" s="10"/>
      <c r="L11" s="10"/>
      <c r="M11" s="10">
        <v>70000</v>
      </c>
      <c r="N11" s="11">
        <f>575208.01+5774.87</f>
        <v>580982.88</v>
      </c>
      <c r="O11" s="11">
        <v>241800</v>
      </c>
      <c r="P11" s="10">
        <v>26952.87</v>
      </c>
      <c r="Q11" s="10"/>
      <c r="R11" s="12">
        <f t="shared" si="0"/>
        <v>2090061.71</v>
      </c>
    </row>
    <row r="12" spans="1:18" ht="29.25" customHeight="1" x14ac:dyDescent="0.25">
      <c r="A12" s="9">
        <v>7</v>
      </c>
      <c r="B12" s="58" t="s">
        <v>49</v>
      </c>
      <c r="C12" s="59"/>
      <c r="D12" s="10">
        <v>8300</v>
      </c>
      <c r="E12" s="10">
        <v>21291</v>
      </c>
      <c r="F12" s="10"/>
      <c r="G12" s="10"/>
      <c r="H12" s="10"/>
      <c r="I12" s="10"/>
      <c r="J12" s="10"/>
      <c r="K12" s="10"/>
      <c r="L12" s="10"/>
      <c r="M12" s="10"/>
      <c r="N12" s="11">
        <v>10858.57</v>
      </c>
      <c r="O12" s="11"/>
      <c r="P12" s="10"/>
      <c r="Q12" s="10"/>
      <c r="R12" s="12">
        <f t="shared" si="0"/>
        <v>32149.57</v>
      </c>
    </row>
    <row r="13" spans="1:18" ht="29.25" customHeight="1" x14ac:dyDescent="0.25">
      <c r="A13" s="9">
        <v>8</v>
      </c>
      <c r="B13" s="58" t="s">
        <v>50</v>
      </c>
      <c r="C13" s="59"/>
      <c r="D13" s="10">
        <v>11900</v>
      </c>
      <c r="E13" s="10">
        <v>61052.17</v>
      </c>
      <c r="F13" s="10">
        <v>20405.560000000001</v>
      </c>
      <c r="G13" s="10"/>
      <c r="H13" s="10"/>
      <c r="I13" s="10"/>
      <c r="J13" s="10">
        <v>5000</v>
      </c>
      <c r="K13" s="10"/>
      <c r="L13" s="10"/>
      <c r="M13" s="10">
        <f>5000+5000</f>
        <v>10000</v>
      </c>
      <c r="N13" s="11">
        <v>15263.04</v>
      </c>
      <c r="O13" s="11"/>
      <c r="P13" s="10"/>
      <c r="Q13" s="10"/>
      <c r="R13" s="12">
        <f t="shared" si="0"/>
        <v>111720.76999999999</v>
      </c>
    </row>
    <row r="14" spans="1:18" ht="29.25" customHeight="1" x14ac:dyDescent="0.25">
      <c r="A14" s="9">
        <v>9</v>
      </c>
      <c r="B14" s="60" t="s">
        <v>51</v>
      </c>
      <c r="C14" s="61"/>
      <c r="D14" s="10">
        <v>10700</v>
      </c>
      <c r="E14" s="10">
        <v>54452.59</v>
      </c>
      <c r="F14" s="10">
        <v>20541.080000000002</v>
      </c>
      <c r="G14" s="10"/>
      <c r="H14" s="10"/>
      <c r="I14" s="10"/>
      <c r="J14" s="10"/>
      <c r="K14" s="10"/>
      <c r="L14" s="10"/>
      <c r="M14" s="10">
        <f>5000+3000</f>
        <v>8000</v>
      </c>
      <c r="N14" s="11">
        <v>10890.52</v>
      </c>
      <c r="O14" s="11">
        <f>9000+8167.88</f>
        <v>17167.88</v>
      </c>
      <c r="P14" s="10"/>
      <c r="Q14" s="10"/>
      <c r="R14" s="12">
        <f t="shared" si="0"/>
        <v>111052.07</v>
      </c>
    </row>
    <row r="15" spans="1:18" ht="29.25" customHeight="1" x14ac:dyDescent="0.25">
      <c r="A15" s="9">
        <v>10</v>
      </c>
      <c r="B15" s="58" t="s">
        <v>52</v>
      </c>
      <c r="C15" s="59"/>
      <c r="D15" s="10">
        <v>6900</v>
      </c>
      <c r="E15" s="10">
        <v>80678.009999999995</v>
      </c>
      <c r="F15" s="10">
        <v>18281.48</v>
      </c>
      <c r="G15" s="10"/>
      <c r="H15" s="10"/>
      <c r="I15" s="10"/>
      <c r="J15" s="10"/>
      <c r="K15" s="10"/>
      <c r="L15" s="10">
        <v>12101.71</v>
      </c>
      <c r="M15" s="10">
        <f>10000+6000</f>
        <v>16000</v>
      </c>
      <c r="N15" s="11">
        <v>16135.6</v>
      </c>
      <c r="O15" s="11">
        <f>40339.01+5000</f>
        <v>45339.01</v>
      </c>
      <c r="P15" s="10">
        <v>1833.75</v>
      </c>
      <c r="Q15" s="10"/>
      <c r="R15" s="12">
        <f t="shared" si="0"/>
        <v>190369.56</v>
      </c>
    </row>
    <row r="16" spans="1:18" ht="29.25" customHeight="1" x14ac:dyDescent="0.25">
      <c r="A16" s="9">
        <v>11</v>
      </c>
      <c r="B16" s="58" t="s">
        <v>53</v>
      </c>
      <c r="C16" s="59"/>
      <c r="D16" s="10">
        <v>6900</v>
      </c>
      <c r="E16" s="10">
        <v>17557.14</v>
      </c>
      <c r="F16" s="10"/>
      <c r="G16" s="10"/>
      <c r="H16" s="10"/>
      <c r="I16" s="10"/>
      <c r="J16" s="10"/>
      <c r="K16" s="10"/>
      <c r="L16" s="10"/>
      <c r="M16" s="10"/>
      <c r="N16" s="11">
        <v>13343.43</v>
      </c>
      <c r="O16" s="11">
        <v>877.86</v>
      </c>
      <c r="P16" s="10"/>
      <c r="Q16" s="10"/>
      <c r="R16" s="12">
        <f t="shared" si="0"/>
        <v>31778.43</v>
      </c>
    </row>
    <row r="17" spans="1:24" ht="29.25" customHeight="1" x14ac:dyDescent="0.25">
      <c r="A17" s="9">
        <v>12</v>
      </c>
      <c r="B17" s="58" t="s">
        <v>54</v>
      </c>
      <c r="C17" s="59"/>
      <c r="D17" s="10">
        <v>8800</v>
      </c>
      <c r="E17" s="10">
        <v>20973.91</v>
      </c>
      <c r="F17" s="10"/>
      <c r="G17" s="10"/>
      <c r="H17" s="10"/>
      <c r="I17" s="10"/>
      <c r="J17" s="10"/>
      <c r="K17" s="10"/>
      <c r="L17" s="10"/>
      <c r="M17" s="10"/>
      <c r="N17" s="11">
        <v>8809.0400000000009</v>
      </c>
      <c r="O17" s="11"/>
      <c r="P17" s="10"/>
      <c r="Q17" s="10"/>
      <c r="R17" s="12">
        <f t="shared" si="0"/>
        <v>29782.95</v>
      </c>
    </row>
    <row r="18" spans="1:24" ht="29.25" customHeight="1" x14ac:dyDescent="0.25">
      <c r="A18" s="9">
        <v>13</v>
      </c>
      <c r="B18" s="60" t="s">
        <v>55</v>
      </c>
      <c r="C18" s="61"/>
      <c r="D18" s="10">
        <v>13000</v>
      </c>
      <c r="E18" s="10">
        <v>30984.19</v>
      </c>
      <c r="F18" s="10">
        <v>21034.720000000001</v>
      </c>
      <c r="G18" s="10"/>
      <c r="H18" s="10">
        <v>67373.460000000006</v>
      </c>
      <c r="I18" s="10"/>
      <c r="J18" s="10">
        <v>7000</v>
      </c>
      <c r="K18" s="10"/>
      <c r="L18" s="10"/>
      <c r="M18" s="10">
        <f>5000+5000</f>
        <v>10000</v>
      </c>
      <c r="N18" s="11">
        <v>6196.84</v>
      </c>
      <c r="O18" s="11">
        <v>6000</v>
      </c>
      <c r="P18" s="10">
        <v>1207.45</v>
      </c>
      <c r="Q18" s="10"/>
      <c r="R18" s="12">
        <f t="shared" si="0"/>
        <v>149796.66</v>
      </c>
    </row>
    <row r="19" spans="1:24" s="16" customFormat="1" ht="24" customHeight="1" x14ac:dyDescent="0.2">
      <c r="A19" s="13"/>
      <c r="B19" s="62"/>
      <c r="C19" s="63"/>
      <c r="D19" s="13"/>
      <c r="E19" s="14">
        <f>SUM(E6:E18)</f>
        <v>698350.49999999988</v>
      </c>
      <c r="F19" s="14">
        <f t="shared" ref="F19:Q19" si="1">SUM(F6:F18)</f>
        <v>138913.28</v>
      </c>
      <c r="G19" s="14">
        <f t="shared" si="1"/>
        <v>0</v>
      </c>
      <c r="H19" s="14">
        <f t="shared" si="1"/>
        <v>1121711.2</v>
      </c>
      <c r="I19" s="14">
        <f t="shared" si="1"/>
        <v>159695.74</v>
      </c>
      <c r="J19" s="14">
        <f t="shared" si="1"/>
        <v>17000</v>
      </c>
      <c r="K19" s="14">
        <f t="shared" si="1"/>
        <v>0</v>
      </c>
      <c r="L19" s="14">
        <f t="shared" si="1"/>
        <v>36123.449999999997</v>
      </c>
      <c r="M19" s="14">
        <f t="shared" si="1"/>
        <v>150000</v>
      </c>
      <c r="N19" s="14">
        <f t="shared" si="1"/>
        <v>700761.58000000007</v>
      </c>
      <c r="O19" s="14">
        <f t="shared" si="1"/>
        <v>409050.08999999997</v>
      </c>
      <c r="P19" s="14">
        <f t="shared" si="1"/>
        <v>35564.799999999996</v>
      </c>
      <c r="Q19" s="14">
        <f t="shared" si="1"/>
        <v>26880</v>
      </c>
      <c r="R19" s="15">
        <f>SUM(R6:R18)</f>
        <v>3494050.64</v>
      </c>
    </row>
    <row r="20" spans="1:24" x14ac:dyDescent="0.25">
      <c r="A20" s="17"/>
      <c r="B20" s="18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9"/>
    </row>
    <row r="21" spans="1:24" x14ac:dyDescent="0.25">
      <c r="A21" s="17"/>
    </row>
    <row r="22" spans="1:24" x14ac:dyDescent="0.25">
      <c r="C22" s="1" t="s">
        <v>11</v>
      </c>
    </row>
    <row r="24" spans="1:24" ht="18.75" x14ac:dyDescent="0.3">
      <c r="D24" s="33" t="s">
        <v>3</v>
      </c>
      <c r="E24" s="33"/>
      <c r="F24" s="33"/>
      <c r="G24" s="33"/>
      <c r="H24" s="33"/>
      <c r="I24" s="33"/>
      <c r="J24" s="33"/>
      <c r="K24" s="33"/>
      <c r="L24" s="33"/>
      <c r="M24" s="7"/>
    </row>
    <row r="25" spans="1:24" ht="18.75" x14ac:dyDescent="0.25">
      <c r="B25" s="5" t="s">
        <v>15</v>
      </c>
      <c r="C25" s="5"/>
    </row>
    <row r="26" spans="1:24" ht="18.75" x14ac:dyDescent="0.25">
      <c r="B26" s="5" t="s">
        <v>16</v>
      </c>
      <c r="C26" s="5"/>
    </row>
    <row r="27" spans="1:24" ht="18.75" x14ac:dyDescent="0.25">
      <c r="B27" s="5" t="s">
        <v>17</v>
      </c>
      <c r="C27" s="5"/>
    </row>
    <row r="28" spans="1:24" ht="48" customHeight="1" x14ac:dyDescent="0.25">
      <c r="B28" s="36" t="s">
        <v>18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"/>
      <c r="R28" s="2"/>
      <c r="S28" s="2"/>
      <c r="T28" s="2"/>
      <c r="U28" s="2"/>
      <c r="V28" s="2"/>
      <c r="W28" s="2"/>
      <c r="X28" s="2"/>
    </row>
    <row r="29" spans="1:24" ht="18.75" x14ac:dyDescent="0.25">
      <c r="B29" s="5" t="s">
        <v>19</v>
      </c>
      <c r="C29" s="5"/>
    </row>
    <row r="30" spans="1:24" ht="18.75" x14ac:dyDescent="0.25">
      <c r="B30" s="5" t="s">
        <v>20</v>
      </c>
      <c r="C30" s="5"/>
    </row>
    <row r="31" spans="1:24" ht="18.75" x14ac:dyDescent="0.25">
      <c r="B31" s="5" t="s">
        <v>21</v>
      </c>
      <c r="C31" s="5"/>
    </row>
    <row r="32" spans="1:24" ht="38.25" customHeight="1" x14ac:dyDescent="0.25">
      <c r="B32" s="5" t="s">
        <v>22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8.75" x14ac:dyDescent="0.3">
      <c r="D33" s="33" t="s">
        <v>4</v>
      </c>
      <c r="E33" s="33"/>
      <c r="F33" s="33"/>
      <c r="G33" s="33"/>
      <c r="H33" s="33"/>
      <c r="I33" s="33"/>
      <c r="J33" s="33"/>
      <c r="K33" s="33"/>
      <c r="L33" s="33"/>
      <c r="M33" s="7"/>
    </row>
    <row r="34" spans="1:19" ht="18.75" x14ac:dyDescent="0.25">
      <c r="B34" s="34" t="s">
        <v>23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8.75" x14ac:dyDescent="0.25">
      <c r="B35" s="34" t="s">
        <v>24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6"/>
    </row>
    <row r="36" spans="1:19" ht="18.75" x14ac:dyDescent="0.25">
      <c r="B36" s="34" t="s">
        <v>25</v>
      </c>
      <c r="C36" s="34"/>
      <c r="D36" s="34"/>
      <c r="E36" s="34"/>
      <c r="F36" s="34"/>
      <c r="G36" s="34"/>
      <c r="H36" s="34"/>
      <c r="I36" s="34"/>
      <c r="J36" s="34"/>
      <c r="K36" s="34"/>
    </row>
    <row r="37" spans="1:19" ht="18.75" x14ac:dyDescent="0.25">
      <c r="B37" s="34" t="s">
        <v>26</v>
      </c>
      <c r="C37" s="34"/>
      <c r="D37" s="34"/>
      <c r="E37" s="34"/>
      <c r="F37" s="34"/>
      <c r="G37" s="34"/>
      <c r="H37" s="34"/>
      <c r="I37" s="34"/>
      <c r="J37" s="34"/>
      <c r="K37" s="34"/>
    </row>
    <row r="39" spans="1:19" ht="18.75" x14ac:dyDescent="0.3">
      <c r="D39" s="33" t="s">
        <v>5</v>
      </c>
      <c r="E39" s="33"/>
      <c r="F39" s="33"/>
      <c r="G39" s="33"/>
      <c r="H39" s="33"/>
      <c r="I39" s="33"/>
      <c r="J39" s="33"/>
      <c r="K39" s="33"/>
      <c r="L39" s="33"/>
      <c r="M39" s="7"/>
    </row>
    <row r="40" spans="1:19" s="2" customFormat="1" ht="42.75" customHeight="1" x14ac:dyDescent="0.25">
      <c r="A40" s="1"/>
      <c r="B40" s="35" t="s">
        <v>27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9" ht="18.75" x14ac:dyDescent="0.25">
      <c r="A41" s="2"/>
      <c r="B41" s="32" t="s">
        <v>28</v>
      </c>
      <c r="C41" s="32"/>
      <c r="D41" s="32"/>
      <c r="E41" s="32"/>
      <c r="F41" s="32"/>
      <c r="G41" s="32"/>
      <c r="H41" s="32"/>
      <c r="I41" s="32"/>
      <c r="J41" s="32"/>
      <c r="K41" s="32"/>
      <c r="L41" s="6"/>
      <c r="M41" s="6"/>
    </row>
    <row r="42" spans="1:19" ht="18.75" x14ac:dyDescent="0.25">
      <c r="B42" s="32" t="s">
        <v>29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8"/>
    </row>
    <row r="43" spans="1:19" ht="18.75" x14ac:dyDescent="0.25">
      <c r="B43" s="32" t="s">
        <v>30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8"/>
    </row>
    <row r="44" spans="1:19" ht="18.75" x14ac:dyDescent="0.25">
      <c r="B44" s="32" t="s">
        <v>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8"/>
    </row>
    <row r="45" spans="1:19" ht="18.75" x14ac:dyDescent="0.25">
      <c r="B45" s="32" t="s">
        <v>32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8"/>
    </row>
  </sheetData>
  <mergeCells count="46">
    <mergeCell ref="B41:K41"/>
    <mergeCell ref="B42:L42"/>
    <mergeCell ref="B43:L43"/>
    <mergeCell ref="B44:L44"/>
    <mergeCell ref="B45:L45"/>
    <mergeCell ref="B16:C16"/>
    <mergeCell ref="B6:C6"/>
    <mergeCell ref="R4:R5"/>
    <mergeCell ref="B7:C7"/>
    <mergeCell ref="B8:C8"/>
    <mergeCell ref="B9:C9"/>
    <mergeCell ref="B11:C11"/>
    <mergeCell ref="P4:P5"/>
    <mergeCell ref="B12:C12"/>
    <mergeCell ref="B13:C13"/>
    <mergeCell ref="B14:C14"/>
    <mergeCell ref="B15:C15"/>
    <mergeCell ref="B10:C10"/>
    <mergeCell ref="B37:K37"/>
    <mergeCell ref="D39:L39"/>
    <mergeCell ref="B40:P40"/>
    <mergeCell ref="B17:C17"/>
    <mergeCell ref="B18:C18"/>
    <mergeCell ref="B19:C19"/>
    <mergeCell ref="D24:L24"/>
    <mergeCell ref="B28:P28"/>
    <mergeCell ref="D33:L33"/>
    <mergeCell ref="B34:S34"/>
    <mergeCell ref="B35:R35"/>
    <mergeCell ref="B36:K36"/>
    <mergeCell ref="B1:R1"/>
    <mergeCell ref="A4:A5"/>
    <mergeCell ref="B4:C5"/>
    <mergeCell ref="D4:D5"/>
    <mergeCell ref="E4:E5"/>
    <mergeCell ref="F4:F5"/>
    <mergeCell ref="G4:G5"/>
    <mergeCell ref="H4:H5"/>
    <mergeCell ref="I4:I5"/>
    <mergeCell ref="J4:J5"/>
    <mergeCell ref="A3:Q3"/>
    <mergeCell ref="A2:Q2"/>
    <mergeCell ref="K4:K5"/>
    <mergeCell ref="L4:N4"/>
    <mergeCell ref="O4:O5"/>
    <mergeCell ref="Q4:Q5"/>
  </mergeCells>
  <pageMargins left="0" right="0" top="0.35433070866141736" bottom="0.35433070866141736" header="0.31496062992125984" footer="0.31496062992125984"/>
  <pageSetup paperSize="9" scale="64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topLeftCell="A4" zoomScaleNormal="100" workbookViewId="0">
      <selection activeCell="L13" sqref="L13"/>
    </sheetView>
  </sheetViews>
  <sheetFormatPr defaultColWidth="8.85546875" defaultRowHeight="15" x14ac:dyDescent="0.25"/>
  <cols>
    <col min="1" max="1" width="4" style="1" customWidth="1"/>
    <col min="2" max="3" width="14.7109375" style="1" customWidth="1"/>
    <col min="4" max="4" width="11.5703125" style="1" customWidth="1"/>
    <col min="5" max="5" width="15.140625" style="1" customWidth="1"/>
    <col min="6" max="6" width="11" style="1" customWidth="1"/>
    <col min="7" max="7" width="10.42578125" style="1" customWidth="1"/>
    <col min="8" max="8" width="12.85546875" style="1" customWidth="1"/>
    <col min="9" max="10" width="11.85546875" style="1" customWidth="1"/>
    <col min="11" max="11" width="9" style="1" customWidth="1"/>
    <col min="12" max="13" width="10.85546875" style="1" customWidth="1"/>
    <col min="14" max="14" width="11.42578125" style="1" customWidth="1"/>
    <col min="15" max="15" width="15.140625" style="1" customWidth="1"/>
    <col min="16" max="16" width="14.7109375" style="1" customWidth="1"/>
    <col min="17" max="17" width="11.28515625" style="1" bestFit="1" customWidth="1"/>
    <col min="18" max="18" width="13.85546875" style="1" customWidth="1"/>
    <col min="19" max="16384" width="8.85546875" style="1"/>
  </cols>
  <sheetData>
    <row r="1" spans="1:18" x14ac:dyDescent="0.25">
      <c r="B1" s="38" t="s">
        <v>33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x14ac:dyDescent="0.25">
      <c r="A2" s="39" t="s">
        <v>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20"/>
    </row>
    <row r="3" spans="1:18" x14ac:dyDescent="0.25">
      <c r="A3" s="40" t="s">
        <v>57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1" t="s">
        <v>9</v>
      </c>
    </row>
    <row r="4" spans="1:18" s="2" customFormat="1" ht="39" customHeight="1" x14ac:dyDescent="0.25">
      <c r="A4" s="41" t="s">
        <v>0</v>
      </c>
      <c r="B4" s="53" t="s">
        <v>1</v>
      </c>
      <c r="C4" s="54"/>
      <c r="D4" s="37" t="s">
        <v>12</v>
      </c>
      <c r="E4" s="42" t="s">
        <v>59</v>
      </c>
      <c r="F4" s="37" t="s">
        <v>34</v>
      </c>
      <c r="G4" s="37" t="s">
        <v>35</v>
      </c>
      <c r="H4" s="42" t="s">
        <v>36</v>
      </c>
      <c r="I4" s="42" t="s">
        <v>37</v>
      </c>
      <c r="J4" s="42" t="s">
        <v>38</v>
      </c>
      <c r="K4" s="42" t="s">
        <v>3</v>
      </c>
      <c r="L4" s="37" t="s">
        <v>4</v>
      </c>
      <c r="M4" s="37"/>
      <c r="N4" s="37"/>
      <c r="O4" s="42" t="s">
        <v>39</v>
      </c>
      <c r="P4" s="37" t="s">
        <v>40</v>
      </c>
      <c r="Q4" s="37" t="s">
        <v>10</v>
      </c>
      <c r="R4" s="37" t="s">
        <v>7</v>
      </c>
    </row>
    <row r="5" spans="1:18" s="2" customFormat="1" ht="72.599999999999994" customHeight="1" x14ac:dyDescent="0.25">
      <c r="A5" s="41"/>
      <c r="B5" s="55"/>
      <c r="C5" s="56"/>
      <c r="D5" s="37"/>
      <c r="E5" s="57"/>
      <c r="F5" s="37"/>
      <c r="G5" s="37"/>
      <c r="H5" s="43"/>
      <c r="I5" s="43"/>
      <c r="J5" s="43"/>
      <c r="K5" s="43"/>
      <c r="L5" s="24" t="s">
        <v>41</v>
      </c>
      <c r="M5" s="24" t="s">
        <v>2</v>
      </c>
      <c r="N5" s="24" t="s">
        <v>42</v>
      </c>
      <c r="O5" s="43"/>
      <c r="P5" s="37"/>
      <c r="Q5" s="37"/>
      <c r="R5" s="37"/>
    </row>
    <row r="6" spans="1:18" ht="29.25" customHeight="1" x14ac:dyDescent="0.25">
      <c r="A6" s="9">
        <v>1</v>
      </c>
      <c r="B6" s="58" t="s">
        <v>43</v>
      </c>
      <c r="C6" s="58"/>
      <c r="D6" s="10">
        <v>37800</v>
      </c>
      <c r="E6" s="10">
        <v>75600</v>
      </c>
      <c r="F6" s="10"/>
      <c r="G6" s="10">
        <v>44693.91</v>
      </c>
      <c r="H6" s="10"/>
      <c r="I6" s="10"/>
      <c r="J6" s="10"/>
      <c r="K6" s="10"/>
      <c r="L6" s="10">
        <v>11340</v>
      </c>
      <c r="M6" s="10"/>
      <c r="N6" s="11"/>
      <c r="O6" s="10"/>
      <c r="P6" s="10"/>
      <c r="Q6" s="10">
        <v>18900</v>
      </c>
      <c r="R6" s="12">
        <f>SUM(E6:Q6)</f>
        <v>150533.91</v>
      </c>
    </row>
    <row r="7" spans="1:18" ht="29.25" customHeight="1" x14ac:dyDescent="0.25">
      <c r="A7" s="9">
        <v>2</v>
      </c>
      <c r="B7" s="58" t="s">
        <v>44</v>
      </c>
      <c r="C7" s="59"/>
      <c r="D7" s="10">
        <v>26460</v>
      </c>
      <c r="E7" s="10">
        <v>26460</v>
      </c>
      <c r="F7" s="10"/>
      <c r="G7" s="10"/>
      <c r="H7" s="10"/>
      <c r="I7" s="10"/>
      <c r="J7" s="10"/>
      <c r="K7" s="10"/>
      <c r="L7" s="10">
        <v>1999.2</v>
      </c>
      <c r="M7" s="10"/>
      <c r="N7" s="11">
        <f>3528+7056</f>
        <v>10584</v>
      </c>
      <c r="O7" s="11">
        <v>18522</v>
      </c>
      <c r="P7" s="10"/>
      <c r="Q7" s="10"/>
      <c r="R7" s="12">
        <f t="shared" ref="R7:R19" si="0">SUM(E7:Q7)</f>
        <v>57565.2</v>
      </c>
    </row>
    <row r="8" spans="1:18" ht="29.25" customHeight="1" x14ac:dyDescent="0.25">
      <c r="A8" s="9">
        <v>3</v>
      </c>
      <c r="B8" s="60" t="s">
        <v>45</v>
      </c>
      <c r="C8" s="61"/>
      <c r="D8" s="10">
        <v>26460</v>
      </c>
      <c r="E8" s="10">
        <v>52920</v>
      </c>
      <c r="F8" s="10"/>
      <c r="G8" s="10"/>
      <c r="H8" s="10">
        <v>15312.15</v>
      </c>
      <c r="I8" s="10"/>
      <c r="J8" s="10"/>
      <c r="K8" s="10"/>
      <c r="L8" s="10">
        <v>2646</v>
      </c>
      <c r="M8" s="10"/>
      <c r="N8" s="11">
        <v>13230</v>
      </c>
      <c r="O8" s="11"/>
      <c r="P8" s="10"/>
      <c r="Q8" s="10"/>
      <c r="R8" s="12">
        <f>SUM(E8:Q8)</f>
        <v>84108.15</v>
      </c>
    </row>
    <row r="9" spans="1:18" ht="29.25" customHeight="1" x14ac:dyDescent="0.25">
      <c r="A9" s="9">
        <v>4</v>
      </c>
      <c r="B9" s="60" t="s">
        <v>46</v>
      </c>
      <c r="C9" s="61"/>
      <c r="D9" s="10">
        <v>13400</v>
      </c>
      <c r="E9" s="10">
        <v>16973.330000000002</v>
      </c>
      <c r="F9" s="10"/>
      <c r="G9" s="10"/>
      <c r="H9" s="10"/>
      <c r="I9" s="10"/>
      <c r="J9" s="10"/>
      <c r="K9" s="10"/>
      <c r="L9" s="10"/>
      <c r="M9" s="10"/>
      <c r="N9" s="11">
        <v>3394.67</v>
      </c>
      <c r="O9" s="11">
        <v>2546</v>
      </c>
      <c r="P9" s="10"/>
      <c r="Q9" s="10"/>
      <c r="R9" s="12">
        <f t="shared" si="0"/>
        <v>22914</v>
      </c>
    </row>
    <row r="10" spans="1:18" ht="29.25" customHeight="1" x14ac:dyDescent="0.25">
      <c r="A10" s="9">
        <v>5</v>
      </c>
      <c r="B10" s="58" t="s">
        <v>47</v>
      </c>
      <c r="C10" s="59"/>
      <c r="D10" s="10">
        <v>9160</v>
      </c>
      <c r="E10" s="10">
        <v>18320</v>
      </c>
      <c r="F10" s="10"/>
      <c r="G10" s="10"/>
      <c r="H10" s="10"/>
      <c r="I10" s="10"/>
      <c r="J10" s="10"/>
      <c r="K10" s="10"/>
      <c r="L10" s="10">
        <v>1832</v>
      </c>
      <c r="M10" s="10">
        <v>2000</v>
      </c>
      <c r="N10" s="11">
        <v>9160</v>
      </c>
      <c r="O10" s="11">
        <v>10076</v>
      </c>
      <c r="P10" s="10"/>
      <c r="Q10" s="10"/>
      <c r="R10" s="12">
        <f t="shared" si="0"/>
        <v>41388</v>
      </c>
    </row>
    <row r="11" spans="1:18" ht="29.25" customHeight="1" x14ac:dyDescent="0.25">
      <c r="A11" s="9">
        <v>6</v>
      </c>
      <c r="B11" s="58" t="s">
        <v>48</v>
      </c>
      <c r="C11" s="59"/>
      <c r="D11" s="10">
        <v>10500</v>
      </c>
      <c r="E11" s="10"/>
      <c r="F11" s="10"/>
      <c r="G11" s="10"/>
      <c r="H11" s="10">
        <v>377335.14</v>
      </c>
      <c r="I11" s="10">
        <v>61664.23</v>
      </c>
      <c r="J11" s="10"/>
      <c r="K11" s="10"/>
      <c r="L11" s="10"/>
      <c r="M11" s="10">
        <v>4000</v>
      </c>
      <c r="N11" s="11">
        <v>307298.40999999997</v>
      </c>
      <c r="O11" s="11">
        <v>125400</v>
      </c>
      <c r="P11" s="10"/>
      <c r="Q11" s="10"/>
      <c r="R11" s="12">
        <f t="shared" si="0"/>
        <v>875697.78</v>
      </c>
    </row>
    <row r="12" spans="1:18" ht="29.25" customHeight="1" x14ac:dyDescent="0.25">
      <c r="A12" s="9">
        <v>7</v>
      </c>
      <c r="B12" s="58" t="s">
        <v>49</v>
      </c>
      <c r="C12" s="59"/>
      <c r="D12" s="10">
        <v>8550</v>
      </c>
      <c r="E12" s="10">
        <v>7410</v>
      </c>
      <c r="F12" s="10"/>
      <c r="G12" s="10"/>
      <c r="H12" s="10"/>
      <c r="I12" s="10"/>
      <c r="J12" s="10"/>
      <c r="K12" s="10"/>
      <c r="L12" s="10">
        <v>370.5</v>
      </c>
      <c r="M12" s="10"/>
      <c r="N12" s="11">
        <v>4371.8999999999996</v>
      </c>
      <c r="O12" s="11"/>
      <c r="P12" s="10"/>
      <c r="Q12" s="10"/>
      <c r="R12" s="12">
        <f t="shared" si="0"/>
        <v>12152.4</v>
      </c>
    </row>
    <row r="13" spans="1:18" ht="29.25" customHeight="1" x14ac:dyDescent="0.25">
      <c r="A13" s="9">
        <v>8</v>
      </c>
      <c r="B13" s="58" t="s">
        <v>50</v>
      </c>
      <c r="C13" s="59"/>
      <c r="D13" s="10">
        <v>12250</v>
      </c>
      <c r="E13" s="10">
        <v>21276.32</v>
      </c>
      <c r="F13" s="10"/>
      <c r="G13" s="10"/>
      <c r="H13" s="10"/>
      <c r="I13" s="10"/>
      <c r="J13" s="10"/>
      <c r="K13" s="10"/>
      <c r="L13" s="10">
        <v>1063.82</v>
      </c>
      <c r="M13" s="10"/>
      <c r="N13" s="11">
        <v>4255.26</v>
      </c>
      <c r="O13" s="11">
        <v>5060.3900000000003</v>
      </c>
      <c r="P13" s="10"/>
      <c r="Q13" s="10"/>
      <c r="R13" s="12">
        <f t="shared" si="0"/>
        <v>31655.79</v>
      </c>
    </row>
    <row r="14" spans="1:18" ht="29.25" customHeight="1" x14ac:dyDescent="0.25">
      <c r="A14" s="9">
        <v>9</v>
      </c>
      <c r="B14" s="60" t="s">
        <v>51</v>
      </c>
      <c r="C14" s="61"/>
      <c r="D14" s="10">
        <v>11000</v>
      </c>
      <c r="E14" s="10">
        <v>22000</v>
      </c>
      <c r="F14" s="10"/>
      <c r="G14" s="10"/>
      <c r="H14" s="10"/>
      <c r="I14" s="10"/>
      <c r="J14" s="10"/>
      <c r="K14" s="10"/>
      <c r="L14" s="10"/>
      <c r="M14" s="10">
        <v>2000</v>
      </c>
      <c r="N14" s="11">
        <v>4400</v>
      </c>
      <c r="O14" s="11">
        <v>3300</v>
      </c>
      <c r="P14" s="10"/>
      <c r="Q14" s="10"/>
      <c r="R14" s="12">
        <f t="shared" si="0"/>
        <v>31700</v>
      </c>
    </row>
    <row r="15" spans="1:18" ht="29.25" customHeight="1" x14ac:dyDescent="0.25">
      <c r="A15" s="9">
        <v>10</v>
      </c>
      <c r="B15" s="58" t="s">
        <v>52</v>
      </c>
      <c r="C15" s="59"/>
      <c r="D15" s="10">
        <v>7100</v>
      </c>
      <c r="E15" s="10">
        <v>35500</v>
      </c>
      <c r="F15" s="10"/>
      <c r="G15" s="10"/>
      <c r="H15" s="10"/>
      <c r="I15" s="10"/>
      <c r="J15" s="10"/>
      <c r="K15" s="10"/>
      <c r="L15" s="10">
        <v>5325</v>
      </c>
      <c r="M15" s="10"/>
      <c r="N15" s="11">
        <v>11715</v>
      </c>
      <c r="O15" s="11">
        <v>17750</v>
      </c>
      <c r="P15" s="10"/>
      <c r="Q15" s="10"/>
      <c r="R15" s="12">
        <f t="shared" si="0"/>
        <v>70290</v>
      </c>
    </row>
    <row r="16" spans="1:18" ht="29.25" customHeight="1" x14ac:dyDescent="0.25">
      <c r="A16" s="9">
        <v>11</v>
      </c>
      <c r="B16" s="58" t="s">
        <v>53</v>
      </c>
      <c r="C16" s="59"/>
      <c r="D16" s="10">
        <v>7100</v>
      </c>
      <c r="E16" s="10">
        <v>3550</v>
      </c>
      <c r="F16" s="10"/>
      <c r="G16" s="10"/>
      <c r="H16" s="10"/>
      <c r="I16" s="10"/>
      <c r="J16" s="10"/>
      <c r="K16" s="10"/>
      <c r="L16" s="10"/>
      <c r="M16" s="10"/>
      <c r="N16" s="11">
        <v>2840</v>
      </c>
      <c r="O16" s="11">
        <v>177.5</v>
      </c>
      <c r="P16" s="10"/>
      <c r="Q16" s="10"/>
      <c r="R16" s="12">
        <f t="shared" si="0"/>
        <v>6567.5</v>
      </c>
    </row>
    <row r="17" spans="1:24" ht="29.25" customHeight="1" x14ac:dyDescent="0.25">
      <c r="A17" s="9">
        <v>12</v>
      </c>
      <c r="B17" s="58" t="s">
        <v>54</v>
      </c>
      <c r="C17" s="59"/>
      <c r="D17" s="10">
        <v>9000</v>
      </c>
      <c r="E17" s="10">
        <v>0</v>
      </c>
      <c r="F17" s="10"/>
      <c r="G17" s="10"/>
      <c r="H17" s="10"/>
      <c r="I17" s="10"/>
      <c r="J17" s="10"/>
      <c r="K17" s="10"/>
      <c r="L17" s="10"/>
      <c r="M17" s="10"/>
      <c r="N17" s="11"/>
      <c r="O17" s="11"/>
      <c r="P17" s="10"/>
      <c r="Q17" s="10"/>
      <c r="R17" s="12">
        <f t="shared" si="0"/>
        <v>0</v>
      </c>
    </row>
    <row r="18" spans="1:24" ht="29.25" customHeight="1" x14ac:dyDescent="0.25">
      <c r="A18" s="9">
        <v>13</v>
      </c>
      <c r="B18" s="60" t="s">
        <v>55</v>
      </c>
      <c r="C18" s="61"/>
      <c r="D18" s="10">
        <v>13400</v>
      </c>
      <c r="E18" s="10">
        <v>13400</v>
      </c>
      <c r="F18" s="10"/>
      <c r="G18" s="10"/>
      <c r="H18" s="10"/>
      <c r="I18" s="10"/>
      <c r="J18" s="10"/>
      <c r="K18" s="10"/>
      <c r="L18" s="10">
        <v>1340</v>
      </c>
      <c r="M18" s="10"/>
      <c r="N18" s="11">
        <v>2680</v>
      </c>
      <c r="O18" s="11"/>
      <c r="P18" s="10"/>
      <c r="Q18" s="10"/>
      <c r="R18" s="12">
        <f t="shared" si="0"/>
        <v>17420</v>
      </c>
    </row>
    <row r="19" spans="1:24" ht="29.25" customHeight="1" x14ac:dyDescent="0.25">
      <c r="A19" s="9">
        <v>14</v>
      </c>
      <c r="B19" s="60" t="s">
        <v>58</v>
      </c>
      <c r="C19" s="61"/>
      <c r="D19" s="10">
        <v>10800</v>
      </c>
      <c r="E19" s="10">
        <v>0</v>
      </c>
      <c r="F19" s="10"/>
      <c r="G19" s="10"/>
      <c r="H19" s="10"/>
      <c r="I19" s="10"/>
      <c r="J19" s="10"/>
      <c r="K19" s="10"/>
      <c r="L19" s="10"/>
      <c r="M19" s="10"/>
      <c r="N19" s="11"/>
      <c r="O19" s="11"/>
      <c r="P19" s="10"/>
      <c r="Q19" s="10"/>
      <c r="R19" s="12">
        <f t="shared" si="0"/>
        <v>0</v>
      </c>
    </row>
    <row r="20" spans="1:24" s="16" customFormat="1" ht="24" customHeight="1" x14ac:dyDescent="0.2">
      <c r="A20" s="13"/>
      <c r="B20" s="62"/>
      <c r="C20" s="63"/>
      <c r="D20" s="13"/>
      <c r="E20" s="14">
        <f>SUM(E6:E19)</f>
        <v>293409.65000000002</v>
      </c>
      <c r="F20" s="14">
        <f t="shared" ref="F20:Q20" si="1">SUM(F6:F19)</f>
        <v>0</v>
      </c>
      <c r="G20" s="14">
        <f t="shared" si="1"/>
        <v>44693.91</v>
      </c>
      <c r="H20" s="14">
        <f t="shared" si="1"/>
        <v>392647.29000000004</v>
      </c>
      <c r="I20" s="14">
        <f t="shared" si="1"/>
        <v>61664.23</v>
      </c>
      <c r="J20" s="14">
        <f t="shared" si="1"/>
        <v>0</v>
      </c>
      <c r="K20" s="14">
        <f t="shared" si="1"/>
        <v>0</v>
      </c>
      <c r="L20" s="14">
        <f t="shared" si="1"/>
        <v>25916.52</v>
      </c>
      <c r="M20" s="14">
        <f t="shared" si="1"/>
        <v>8000</v>
      </c>
      <c r="N20" s="14">
        <f t="shared" si="1"/>
        <v>373929.24</v>
      </c>
      <c r="O20" s="14">
        <f t="shared" si="1"/>
        <v>182831.89</v>
      </c>
      <c r="P20" s="14">
        <f t="shared" si="1"/>
        <v>0</v>
      </c>
      <c r="Q20" s="14">
        <f t="shared" si="1"/>
        <v>18900</v>
      </c>
      <c r="R20" s="15">
        <f>SUM(R6:R19)</f>
        <v>1401992.73</v>
      </c>
    </row>
    <row r="21" spans="1:24" x14ac:dyDescent="0.25">
      <c r="A21" s="17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9"/>
    </row>
    <row r="22" spans="1:24" x14ac:dyDescent="0.25">
      <c r="A22" s="17"/>
    </row>
    <row r="23" spans="1:24" x14ac:dyDescent="0.25">
      <c r="C23" s="1" t="s">
        <v>11</v>
      </c>
    </row>
    <row r="25" spans="1:24" ht="18.75" x14ac:dyDescent="0.3">
      <c r="D25" s="33" t="s">
        <v>3</v>
      </c>
      <c r="E25" s="33"/>
      <c r="F25" s="33"/>
      <c r="G25" s="33"/>
      <c r="H25" s="33"/>
      <c r="I25" s="33"/>
      <c r="J25" s="33"/>
      <c r="K25" s="33"/>
      <c r="L25" s="33"/>
      <c r="M25" s="21"/>
    </row>
    <row r="26" spans="1:24" ht="18.75" x14ac:dyDescent="0.25">
      <c r="B26" s="5" t="s">
        <v>15</v>
      </c>
      <c r="C26" s="5"/>
    </row>
    <row r="27" spans="1:24" ht="18.75" x14ac:dyDescent="0.25">
      <c r="B27" s="5" t="s">
        <v>16</v>
      </c>
      <c r="C27" s="5"/>
    </row>
    <row r="28" spans="1:24" ht="18.75" x14ac:dyDescent="0.25">
      <c r="B28" s="5" t="s">
        <v>17</v>
      </c>
      <c r="C28" s="5"/>
    </row>
    <row r="29" spans="1:24" ht="48" customHeight="1" x14ac:dyDescent="0.25">
      <c r="B29" s="36" t="s">
        <v>18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2"/>
      <c r="R29" s="2"/>
      <c r="S29" s="2"/>
      <c r="T29" s="2"/>
      <c r="U29" s="2"/>
      <c r="V29" s="2"/>
      <c r="W29" s="2"/>
      <c r="X29" s="2"/>
    </row>
    <row r="30" spans="1:24" ht="18.75" x14ac:dyDescent="0.25">
      <c r="B30" s="5" t="s">
        <v>19</v>
      </c>
      <c r="C30" s="5"/>
    </row>
    <row r="31" spans="1:24" ht="18.75" x14ac:dyDescent="0.25">
      <c r="B31" s="5" t="s">
        <v>20</v>
      </c>
      <c r="C31" s="5"/>
    </row>
    <row r="32" spans="1:24" ht="18.75" x14ac:dyDescent="0.25">
      <c r="B32" s="5" t="s">
        <v>21</v>
      </c>
      <c r="C32" s="5"/>
    </row>
    <row r="33" spans="1:19" ht="38.25" customHeight="1" x14ac:dyDescent="0.25">
      <c r="B33" s="5" t="s">
        <v>22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8.75" x14ac:dyDescent="0.3">
      <c r="D34" s="33" t="s">
        <v>4</v>
      </c>
      <c r="E34" s="33"/>
      <c r="F34" s="33"/>
      <c r="G34" s="33"/>
      <c r="H34" s="33"/>
      <c r="I34" s="33"/>
      <c r="J34" s="33"/>
      <c r="K34" s="33"/>
      <c r="L34" s="33"/>
      <c r="M34" s="21"/>
    </row>
    <row r="35" spans="1:19" ht="18.75" x14ac:dyDescent="0.25">
      <c r="B35" s="34" t="s">
        <v>23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8.75" x14ac:dyDescent="0.25">
      <c r="B36" s="34" t="s">
        <v>24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6"/>
    </row>
    <row r="37" spans="1:19" ht="18.75" x14ac:dyDescent="0.25">
      <c r="B37" s="34" t="s">
        <v>25</v>
      </c>
      <c r="C37" s="34"/>
      <c r="D37" s="34"/>
      <c r="E37" s="34"/>
      <c r="F37" s="34"/>
      <c r="G37" s="34"/>
      <c r="H37" s="34"/>
      <c r="I37" s="34"/>
      <c r="J37" s="34"/>
      <c r="K37" s="34"/>
    </row>
    <row r="38" spans="1:19" ht="18.75" x14ac:dyDescent="0.25">
      <c r="B38" s="34" t="s">
        <v>26</v>
      </c>
      <c r="C38" s="34"/>
      <c r="D38" s="34"/>
      <c r="E38" s="34"/>
      <c r="F38" s="34"/>
      <c r="G38" s="34"/>
      <c r="H38" s="34"/>
      <c r="I38" s="34"/>
      <c r="J38" s="34"/>
      <c r="K38" s="34"/>
    </row>
    <row r="40" spans="1:19" ht="18.75" x14ac:dyDescent="0.3">
      <c r="D40" s="33" t="s">
        <v>5</v>
      </c>
      <c r="E40" s="33"/>
      <c r="F40" s="33"/>
      <c r="G40" s="33"/>
      <c r="H40" s="33"/>
      <c r="I40" s="33"/>
      <c r="J40" s="33"/>
      <c r="K40" s="33"/>
      <c r="L40" s="33"/>
      <c r="M40" s="21"/>
    </row>
    <row r="41" spans="1:19" s="2" customFormat="1" ht="42.75" customHeight="1" x14ac:dyDescent="0.25">
      <c r="A41" s="1"/>
      <c r="B41" s="35" t="s">
        <v>27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9" ht="18.75" x14ac:dyDescent="0.25">
      <c r="A42" s="2"/>
      <c r="B42" s="32" t="s">
        <v>28</v>
      </c>
      <c r="C42" s="32"/>
      <c r="D42" s="32"/>
      <c r="E42" s="32"/>
      <c r="F42" s="32"/>
      <c r="G42" s="32"/>
      <c r="H42" s="32"/>
      <c r="I42" s="32"/>
      <c r="J42" s="32"/>
      <c r="K42" s="32"/>
      <c r="L42" s="6"/>
      <c r="M42" s="6"/>
    </row>
    <row r="43" spans="1:19" ht="18.75" x14ac:dyDescent="0.25">
      <c r="B43" s="32" t="s">
        <v>29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22"/>
    </row>
    <row r="44" spans="1:19" ht="18.75" x14ac:dyDescent="0.25">
      <c r="B44" s="32" t="s">
        <v>30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22"/>
    </row>
    <row r="45" spans="1:19" ht="18.75" x14ac:dyDescent="0.25">
      <c r="B45" s="32" t="s">
        <v>31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22"/>
    </row>
    <row r="46" spans="1:19" ht="18.75" x14ac:dyDescent="0.25">
      <c r="B46" s="32" t="s">
        <v>32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22"/>
    </row>
  </sheetData>
  <mergeCells count="47">
    <mergeCell ref="B46:L46"/>
    <mergeCell ref="D34:L34"/>
    <mergeCell ref="B35:S35"/>
    <mergeCell ref="B36:R36"/>
    <mergeCell ref="B37:K37"/>
    <mergeCell ref="B38:K38"/>
    <mergeCell ref="D40:L40"/>
    <mergeCell ref="B41:P41"/>
    <mergeCell ref="B42:K42"/>
    <mergeCell ref="B43:L43"/>
    <mergeCell ref="B44:L44"/>
    <mergeCell ref="B45:L45"/>
    <mergeCell ref="B29:P29"/>
    <mergeCell ref="B18:C18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D25:L25"/>
    <mergeCell ref="B9:C9"/>
    <mergeCell ref="I4:I5"/>
    <mergeCell ref="J4:J5"/>
    <mergeCell ref="K4:K5"/>
    <mergeCell ref="L4:N4"/>
    <mergeCell ref="B6:C6"/>
    <mergeCell ref="B7:C7"/>
    <mergeCell ref="B8:C8"/>
    <mergeCell ref="B1:R1"/>
    <mergeCell ref="A2:Q2"/>
    <mergeCell ref="A3:Q3"/>
    <mergeCell ref="A4:A5"/>
    <mergeCell ref="B4:C5"/>
    <mergeCell ref="D4:D5"/>
    <mergeCell ref="E4:E5"/>
    <mergeCell ref="F4:F5"/>
    <mergeCell ref="G4:G5"/>
    <mergeCell ref="H4:H5"/>
    <mergeCell ref="Q4:Q5"/>
    <mergeCell ref="R4:R5"/>
    <mergeCell ref="O4:O5"/>
    <mergeCell ref="P4:P5"/>
  </mergeCells>
  <pageMargins left="0" right="0" top="0.35433070866141736" bottom="0.35433070866141736" header="0.31496062992125984" footer="0.31496062992125984"/>
  <pageSetup paperSize="9" scale="64" fitToHeight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2020 Г </vt:lpstr>
      <vt:lpstr>Лист1</vt:lpstr>
      <vt:lpstr>2020 Г 2 ПОЛУГОДИЕ</vt:lpstr>
      <vt:lpstr>2021 Г ЯНВАРЬ-ФЕВРАЛЬ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2021-03-17T09:12:58Z</dcterms:modified>
</cp:coreProperties>
</file>